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User\Desktop\Dima Nicoleta\06.03.2018\"/>
    </mc:Choice>
  </mc:AlternateContent>
  <bookViews>
    <workbookView xWindow="0" yWindow="0" windowWidth="1980" windowHeight="1110" tabRatio="317" firstSheet="2" activeTab="2"/>
  </bookViews>
  <sheets>
    <sheet name="ANEXA 1 SCURTA" sheetId="17" r:id="rId1"/>
    <sheet name="ANEXA 1 SINTETIC" sheetId="1" r:id="rId2"/>
    <sheet name="ANEXA 2 CUMULAT TRIM" sheetId="2" r:id="rId3"/>
    <sheet name="Anexa 3" sheetId="3" r:id="rId4"/>
    <sheet name="Anexa 4" sheetId="4" state="hidden" r:id="rId5"/>
    <sheet name="Anexa 4  " sheetId="5" r:id="rId6"/>
    <sheet name="Anexa 5" sheetId="6" r:id="rId7"/>
  </sheets>
  <definedNames>
    <definedName name="Excel_BuiltIn_Print_Titles" localSheetId="2">'ANEXA 1 SINTETIC'!$11:$14</definedName>
    <definedName name="_xlnm.Print_Area" localSheetId="0">'ANEXA 1 SCURTA'!$A$1:$G$74</definedName>
    <definedName name="_xlnm.Print_Area" localSheetId="2">'ANEXA 2 CUMULAT TRIM'!$A$1:$P$204</definedName>
    <definedName name="_xlnm.Print_Area" localSheetId="5">'Anexa 4  '!$B$1:$J$49</definedName>
    <definedName name="_xlnm.Print_Area" localSheetId="6">'Anexa 5'!$A$1:$L$29</definedName>
    <definedName name="_xlnm.Print_Titles" localSheetId="0">'ANEXA 1 SCURTA'!$8:$10</definedName>
    <definedName name="_xlnm.Print_Titles" localSheetId="1">'ANEXA 1 SINTETIC'!$9:$11</definedName>
    <definedName name="_xlnm.Print_Titles" localSheetId="2">'ANEXA 2 CUMULAT TRIM'!$7:$10</definedName>
    <definedName name="_xlnm.Print_Titles" localSheetId="4">'Anexa 4'!$7:$8</definedName>
  </definedNames>
  <calcPr calcId="162913" fullCalcOnLoad="1"/>
</workbook>
</file>

<file path=xl/calcChain.xml><?xml version="1.0" encoding="utf-8"?>
<calcChain xmlns="http://schemas.openxmlformats.org/spreadsheetml/2006/main">
  <c r="G68" i="17" l="1"/>
  <c r="G62" i="17"/>
  <c r="G61" i="17"/>
  <c r="G60" i="17"/>
  <c r="G59" i="17"/>
  <c r="G57" i="17"/>
  <c r="G54" i="17"/>
  <c r="G33" i="17"/>
  <c r="G30" i="17"/>
  <c r="G29" i="17"/>
  <c r="G28" i="17"/>
  <c r="G27" i="17"/>
  <c r="G24" i="17"/>
  <c r="G23" i="17"/>
  <c r="G20" i="17"/>
  <c r="G19" i="17"/>
  <c r="G15" i="17"/>
  <c r="G12" i="17"/>
  <c r="N105" i="2"/>
  <c r="N106" i="2"/>
  <c r="J168" i="2"/>
  <c r="O72" i="2"/>
  <c r="M58" i="1"/>
  <c r="K105" i="2"/>
  <c r="K97" i="2"/>
  <c r="K34" i="2"/>
  <c r="L34" i="2"/>
  <c r="M34" i="2"/>
  <c r="K110" i="2"/>
  <c r="K192" i="2"/>
  <c r="L192" i="2"/>
  <c r="M192" i="2"/>
  <c r="K160" i="2"/>
  <c r="L160" i="2"/>
  <c r="M160" i="2"/>
  <c r="K157" i="2"/>
  <c r="K156" i="2"/>
  <c r="L157" i="2"/>
  <c r="L156" i="2"/>
  <c r="M157" i="2"/>
  <c r="M156" i="2"/>
  <c r="K152" i="2"/>
  <c r="K151" i="2"/>
  <c r="K147" i="2"/>
  <c r="K139" i="2"/>
  <c r="L152" i="2"/>
  <c r="M152" i="2"/>
  <c r="M151" i="2"/>
  <c r="M147" i="2"/>
  <c r="L151" i="2"/>
  <c r="L147" i="2"/>
  <c r="L139" i="2"/>
  <c r="K140" i="2"/>
  <c r="L140" i="2"/>
  <c r="M140" i="2"/>
  <c r="M139" i="2"/>
  <c r="K133" i="2"/>
  <c r="L133" i="2"/>
  <c r="M133" i="2"/>
  <c r="K129" i="2"/>
  <c r="L129" i="2"/>
  <c r="M129" i="2"/>
  <c r="K126" i="2"/>
  <c r="L126" i="2"/>
  <c r="M126" i="2"/>
  <c r="K123" i="2"/>
  <c r="L123" i="2"/>
  <c r="L122" i="2"/>
  <c r="M123" i="2"/>
  <c r="L110" i="2"/>
  <c r="M110" i="2"/>
  <c r="K106" i="2"/>
  <c r="L106" i="2"/>
  <c r="M106" i="2"/>
  <c r="L97" i="2"/>
  <c r="M97" i="2"/>
  <c r="K86" i="2"/>
  <c r="K59" i="2"/>
  <c r="L86" i="2"/>
  <c r="L59" i="2"/>
  <c r="M86" i="2"/>
  <c r="K81" i="2"/>
  <c r="L81" i="2"/>
  <c r="M81" i="2"/>
  <c r="K72" i="2"/>
  <c r="L72" i="2"/>
  <c r="M72" i="2"/>
  <c r="K63" i="2"/>
  <c r="L63" i="2"/>
  <c r="M63" i="2"/>
  <c r="K55" i="2"/>
  <c r="K53" i="2"/>
  <c r="L55" i="2"/>
  <c r="L53" i="2"/>
  <c r="L43" i="2"/>
  <c r="L42" i="2"/>
  <c r="L41" i="2"/>
  <c r="M55" i="2"/>
  <c r="M53" i="2"/>
  <c r="K46" i="2"/>
  <c r="K44" i="2"/>
  <c r="L46" i="2"/>
  <c r="L44" i="2"/>
  <c r="M46" i="2"/>
  <c r="M44" i="2"/>
  <c r="K15" i="2"/>
  <c r="K13" i="2"/>
  <c r="K12" i="2"/>
  <c r="K11" i="2"/>
  <c r="K165" i="2"/>
  <c r="K168" i="2"/>
  <c r="L15" i="2"/>
  <c r="L13" i="2"/>
  <c r="L12" i="2"/>
  <c r="L11" i="2"/>
  <c r="L165" i="2"/>
  <c r="L168" i="2"/>
  <c r="M15" i="2"/>
  <c r="M13" i="2"/>
  <c r="M12" i="2"/>
  <c r="M11" i="2"/>
  <c r="M165" i="2"/>
  <c r="M168" i="2"/>
  <c r="I43" i="1"/>
  <c r="N72" i="2"/>
  <c r="N97" i="2"/>
  <c r="F37" i="5"/>
  <c r="G33" i="5"/>
  <c r="G31" i="5"/>
  <c r="H33" i="5"/>
  <c r="H31" i="5"/>
  <c r="I33" i="5"/>
  <c r="J33" i="5"/>
  <c r="F33" i="5"/>
  <c r="F31" i="5"/>
  <c r="J15" i="5"/>
  <c r="I15" i="5"/>
  <c r="H15" i="5"/>
  <c r="G15" i="5"/>
  <c r="F15" i="5"/>
  <c r="O155" i="2"/>
  <c r="N110" i="2"/>
  <c r="O77" i="2"/>
  <c r="I110" i="2"/>
  <c r="O127" i="2"/>
  <c r="O128" i="2"/>
  <c r="N152" i="2"/>
  <c r="N151" i="2"/>
  <c r="N147" i="2"/>
  <c r="N139" i="2"/>
  <c r="O45" i="2"/>
  <c r="P45" i="2"/>
  <c r="G46" i="2"/>
  <c r="G44" i="2"/>
  <c r="H46" i="2"/>
  <c r="H44" i="2"/>
  <c r="I46" i="2"/>
  <c r="I44" i="2"/>
  <c r="I43" i="2"/>
  <c r="J46" i="2"/>
  <c r="N46" i="2"/>
  <c r="O46" i="2"/>
  <c r="O47" i="2"/>
  <c r="P47" i="2"/>
  <c r="O48" i="2"/>
  <c r="P48" i="2"/>
  <c r="O49" i="2"/>
  <c r="P49" i="2"/>
  <c r="O50" i="2"/>
  <c r="P50" i="2"/>
  <c r="O51" i="2"/>
  <c r="P51" i="2"/>
  <c r="O52" i="2"/>
  <c r="P52" i="2"/>
  <c r="H53" i="2"/>
  <c r="O54" i="2"/>
  <c r="P54" i="2"/>
  <c r="G55" i="2"/>
  <c r="G53" i="2"/>
  <c r="I55" i="2"/>
  <c r="I53" i="2"/>
  <c r="J55" i="2"/>
  <c r="J53" i="2"/>
  <c r="N55" i="2"/>
  <c r="N53" i="2"/>
  <c r="O53" i="2"/>
  <c r="O56" i="2"/>
  <c r="P56" i="2"/>
  <c r="O57" i="2"/>
  <c r="P57" i="2"/>
  <c r="O58" i="2"/>
  <c r="P58" i="2"/>
  <c r="O61" i="2"/>
  <c r="P61" i="2"/>
  <c r="O62" i="2"/>
  <c r="P62" i="2"/>
  <c r="G63" i="2"/>
  <c r="G59" i="2"/>
  <c r="G43" i="2"/>
  <c r="I63" i="2"/>
  <c r="I59" i="2"/>
  <c r="N63" i="2"/>
  <c r="O64" i="2"/>
  <c r="P64" i="2"/>
  <c r="O66" i="2"/>
  <c r="P66" i="2"/>
  <c r="O78" i="2"/>
  <c r="P78" i="2"/>
  <c r="O79" i="2"/>
  <c r="P79" i="2"/>
  <c r="O80" i="2"/>
  <c r="P80" i="2"/>
  <c r="G81" i="2"/>
  <c r="H81" i="2"/>
  <c r="I81" i="2"/>
  <c r="J81" i="2"/>
  <c r="N81" i="2"/>
  <c r="O82" i="2"/>
  <c r="P82" i="2"/>
  <c r="O83" i="2"/>
  <c r="P83" i="2"/>
  <c r="O84" i="2"/>
  <c r="P84" i="2"/>
  <c r="O85" i="2"/>
  <c r="P85" i="2"/>
  <c r="G86" i="2"/>
  <c r="H86" i="2"/>
  <c r="H59" i="2"/>
  <c r="H43" i="2"/>
  <c r="H42" i="2"/>
  <c r="H41" i="2"/>
  <c r="H165" i="2"/>
  <c r="J86" i="2"/>
  <c r="J59" i="2"/>
  <c r="N86" i="2"/>
  <c r="O86" i="2"/>
  <c r="O87" i="2"/>
  <c r="P87" i="2"/>
  <c r="O88" i="2"/>
  <c r="P88" i="2"/>
  <c r="O89" i="2"/>
  <c r="P89" i="2"/>
  <c r="O96" i="2"/>
  <c r="P96" i="2"/>
  <c r="G97" i="2"/>
  <c r="H97" i="2"/>
  <c r="I97" i="2"/>
  <c r="J97" i="2"/>
  <c r="O103" i="2"/>
  <c r="P103" i="2"/>
  <c r="G106" i="2"/>
  <c r="H106" i="2"/>
  <c r="H178" i="2"/>
  <c r="I106" i="2"/>
  <c r="I178" i="2"/>
  <c r="J106" i="2"/>
  <c r="J178" i="2"/>
  <c r="O107" i="2"/>
  <c r="P107" i="2"/>
  <c r="O108" i="2"/>
  <c r="P108" i="2"/>
  <c r="O109" i="2"/>
  <c r="P109" i="2"/>
  <c r="G110" i="2"/>
  <c r="P110" i="2"/>
  <c r="H110" i="2"/>
  <c r="J110" i="2"/>
  <c r="O111" i="2"/>
  <c r="P111" i="2"/>
  <c r="O113" i="2"/>
  <c r="P113" i="2"/>
  <c r="O114" i="2"/>
  <c r="P114" i="2"/>
  <c r="G123" i="2"/>
  <c r="H123" i="2"/>
  <c r="J123" i="2"/>
  <c r="N123" i="2"/>
  <c r="N122" i="2"/>
  <c r="O124" i="2"/>
  <c r="P124" i="2"/>
  <c r="O125" i="2"/>
  <c r="P125" i="2"/>
  <c r="G126" i="2"/>
  <c r="H126" i="2"/>
  <c r="I126" i="2"/>
  <c r="J126" i="2"/>
  <c r="N126" i="2"/>
  <c r="G129" i="2"/>
  <c r="H129" i="2"/>
  <c r="I129" i="2"/>
  <c r="J129" i="2"/>
  <c r="P129" i="2"/>
  <c r="N129" i="2"/>
  <c r="O130" i="2"/>
  <c r="P130" i="2"/>
  <c r="O131" i="2"/>
  <c r="P131" i="2"/>
  <c r="O132" i="2"/>
  <c r="P132" i="2"/>
  <c r="G133" i="2"/>
  <c r="H133" i="2"/>
  <c r="I133" i="2"/>
  <c r="J133" i="2"/>
  <c r="N133" i="2"/>
  <c r="P134" i="2"/>
  <c r="O135" i="2"/>
  <c r="P135" i="2"/>
  <c r="O136" i="2"/>
  <c r="P136" i="2"/>
  <c r="O138" i="2"/>
  <c r="P138" i="2"/>
  <c r="G140" i="2"/>
  <c r="H140" i="2"/>
  <c r="I140" i="2"/>
  <c r="J140" i="2"/>
  <c r="N140" i="2"/>
  <c r="O145" i="2"/>
  <c r="P145" i="2"/>
  <c r="O146" i="2"/>
  <c r="P146" i="2"/>
  <c r="O148" i="2"/>
  <c r="P148" i="2"/>
  <c r="G152" i="2"/>
  <c r="G151" i="2"/>
  <c r="G147" i="2"/>
  <c r="H152" i="2"/>
  <c r="H151" i="2"/>
  <c r="H147" i="2"/>
  <c r="I152" i="2"/>
  <c r="I151" i="2"/>
  <c r="I147" i="2"/>
  <c r="I139" i="2"/>
  <c r="J152" i="2"/>
  <c r="O152" i="2"/>
  <c r="J151" i="2"/>
  <c r="O154" i="2"/>
  <c r="P154" i="2"/>
  <c r="G157" i="2"/>
  <c r="H157" i="2"/>
  <c r="H156" i="2"/>
  <c r="I157" i="2"/>
  <c r="I156" i="2"/>
  <c r="J157" i="2"/>
  <c r="J156" i="2"/>
  <c r="G31" i="1"/>
  <c r="N157" i="2"/>
  <c r="O159" i="2"/>
  <c r="P159" i="2"/>
  <c r="G160" i="2"/>
  <c r="N160" i="2"/>
  <c r="N34" i="2"/>
  <c r="N192" i="2"/>
  <c r="J192" i="2"/>
  <c r="G69" i="1"/>
  <c r="O167" i="2"/>
  <c r="I192" i="2"/>
  <c r="H192" i="2"/>
  <c r="J34" i="2"/>
  <c r="H34" i="2"/>
  <c r="F10" i="3"/>
  <c r="P20" i="2"/>
  <c r="P191" i="2"/>
  <c r="O191" i="2"/>
  <c r="G9" i="5"/>
  <c r="G8" i="5"/>
  <c r="G7" i="5"/>
  <c r="M21" i="1"/>
  <c r="I36" i="1"/>
  <c r="M43" i="1"/>
  <c r="I46" i="1"/>
  <c r="L46" i="1"/>
  <c r="M46" i="1"/>
  <c r="G60" i="1"/>
  <c r="I60" i="1"/>
  <c r="H60" i="1"/>
  <c r="G61" i="1"/>
  <c r="H61" i="1"/>
  <c r="J61" i="1"/>
  <c r="G68" i="1"/>
  <c r="G15" i="2"/>
  <c r="G13" i="2"/>
  <c r="H15" i="2"/>
  <c r="H13" i="2"/>
  <c r="H12" i="2"/>
  <c r="I15" i="2"/>
  <c r="I13" i="2"/>
  <c r="I12" i="2"/>
  <c r="J15" i="2"/>
  <c r="N15" i="2"/>
  <c r="N13" i="2"/>
  <c r="O16" i="2"/>
  <c r="P16" i="2"/>
  <c r="O17" i="2"/>
  <c r="P17" i="2"/>
  <c r="O19" i="2"/>
  <c r="P19" i="2"/>
  <c r="O20" i="2"/>
  <c r="G26" i="2"/>
  <c r="H26" i="2"/>
  <c r="I26" i="2"/>
  <c r="J26" i="2"/>
  <c r="N26" i="2"/>
  <c r="N12" i="2"/>
  <c r="G34" i="2"/>
  <c r="I34" i="2"/>
  <c r="O38" i="2"/>
  <c r="P38" i="2"/>
  <c r="O39" i="2"/>
  <c r="P39" i="2"/>
  <c r="G29" i="1"/>
  <c r="I29" i="1"/>
  <c r="O166" i="2"/>
  <c r="P166" i="2"/>
  <c r="P167" i="2"/>
  <c r="O179" i="2"/>
  <c r="P179" i="2"/>
  <c r="O180" i="2"/>
  <c r="P180" i="2"/>
  <c r="G192" i="2"/>
  <c r="O193" i="2"/>
  <c r="P193" i="2"/>
  <c r="O194" i="2"/>
  <c r="P194" i="2"/>
  <c r="O197" i="2"/>
  <c r="P197" i="2"/>
  <c r="O198" i="2"/>
  <c r="P198" i="2"/>
  <c r="C8" i="3"/>
  <c r="E8" i="3"/>
  <c r="D8" i="3"/>
  <c r="E9" i="3"/>
  <c r="E10" i="3"/>
  <c r="F8" i="5"/>
  <c r="F7" i="5"/>
  <c r="H8" i="5"/>
  <c r="I8" i="5"/>
  <c r="I7" i="5"/>
  <c r="J8" i="5"/>
  <c r="F12" i="5"/>
  <c r="G12" i="5"/>
  <c r="H12" i="5"/>
  <c r="I12" i="5"/>
  <c r="J12" i="5"/>
  <c r="F22" i="5"/>
  <c r="F21" i="5"/>
  <c r="F19" i="5"/>
  <c r="G22" i="5"/>
  <c r="G21" i="5"/>
  <c r="G19" i="5"/>
  <c r="G18" i="5"/>
  <c r="H22" i="5"/>
  <c r="H21" i="5"/>
  <c r="H19" i="5"/>
  <c r="H18" i="5"/>
  <c r="H58" i="1"/>
  <c r="I58" i="1"/>
  <c r="I22" i="5"/>
  <c r="J22" i="5"/>
  <c r="J21" i="5"/>
  <c r="F42" i="5"/>
  <c r="G42" i="5"/>
  <c r="H42" i="5"/>
  <c r="I42" i="5"/>
  <c r="J42" i="5"/>
  <c r="H44" i="5"/>
  <c r="F44" i="5"/>
  <c r="G44" i="5"/>
  <c r="I44" i="5"/>
  <c r="J44" i="5"/>
  <c r="L43" i="1"/>
  <c r="H29" i="1"/>
  <c r="G25" i="1"/>
  <c r="N178" i="2"/>
  <c r="O178" i="2"/>
  <c r="O129" i="2"/>
  <c r="H16" i="1"/>
  <c r="J16" i="1"/>
  <c r="G178" i="2"/>
  <c r="P178" i="2"/>
  <c r="I105" i="2"/>
  <c r="I174" i="2"/>
  <c r="I181" i="2"/>
  <c r="H105" i="2"/>
  <c r="I31" i="5"/>
  <c r="J31" i="5"/>
  <c r="I21" i="5"/>
  <c r="I19" i="5"/>
  <c r="J19" i="5"/>
  <c r="J18" i="5"/>
  <c r="K58" i="1"/>
  <c r="J7" i="5"/>
  <c r="K55" i="1"/>
  <c r="J55" i="1"/>
  <c r="J37" i="5"/>
  <c r="G37" i="5"/>
  <c r="H37" i="5"/>
  <c r="I37" i="5"/>
  <c r="M55" i="1"/>
  <c r="O63" i="2"/>
  <c r="H25" i="1"/>
  <c r="J25" i="1"/>
  <c r="K25" i="1"/>
  <c r="M25" i="1"/>
  <c r="G21" i="1"/>
  <c r="P86" i="2"/>
  <c r="O126" i="2"/>
  <c r="K68" i="1"/>
  <c r="K62" i="1"/>
  <c r="M62" i="1"/>
  <c r="G24" i="1"/>
  <c r="M68" i="1"/>
  <c r="L68" i="1"/>
  <c r="O192" i="2"/>
  <c r="G139" i="2"/>
  <c r="P133" i="2"/>
  <c r="P59" i="2"/>
  <c r="P81" i="2"/>
  <c r="M59" i="2"/>
  <c r="I11" i="2"/>
  <c r="O55" i="2"/>
  <c r="J44" i="2"/>
  <c r="P63" i="2"/>
  <c r="I122" i="2"/>
  <c r="J43" i="2"/>
  <c r="G20" i="1"/>
  <c r="H122" i="2"/>
  <c r="O110" i="2"/>
  <c r="H69" i="1"/>
  <c r="G122" i="2"/>
  <c r="P122" i="2"/>
  <c r="P97" i="2"/>
  <c r="J105" i="2"/>
  <c r="J174" i="2"/>
  <c r="P53" i="2"/>
  <c r="P15" i="2"/>
  <c r="P192" i="2"/>
  <c r="N156" i="2"/>
  <c r="G156" i="2"/>
  <c r="O123" i="2"/>
  <c r="G105" i="2"/>
  <c r="O97" i="2"/>
  <c r="P55" i="2"/>
  <c r="O133" i="2"/>
  <c r="L25" i="1"/>
  <c r="H21" i="1"/>
  <c r="I21" i="1"/>
  <c r="L21" i="1"/>
  <c r="H139" i="2"/>
  <c r="J147" i="2"/>
  <c r="P147" i="2"/>
  <c r="P151" i="2"/>
  <c r="P156" i="2"/>
  <c r="G23" i="1"/>
  <c r="N44" i="2"/>
  <c r="O15" i="2"/>
  <c r="P123" i="2"/>
  <c r="O157" i="2"/>
  <c r="J122" i="2"/>
  <c r="I183" i="2"/>
  <c r="J13" i="2"/>
  <c r="P106" i="2"/>
  <c r="I104" i="2"/>
  <c r="O81" i="2"/>
  <c r="P152" i="2"/>
  <c r="P157" i="2"/>
  <c r="I25" i="1"/>
  <c r="I61" i="1"/>
  <c r="I68" i="1"/>
  <c r="J60" i="1"/>
  <c r="J29" i="1"/>
  <c r="J104" i="2"/>
  <c r="P104" i="2"/>
  <c r="P13" i="2"/>
  <c r="O13" i="2"/>
  <c r="J12" i="2"/>
  <c r="O44" i="2"/>
  <c r="G28" i="1"/>
  <c r="K29" i="1"/>
  <c r="M29" i="1"/>
  <c r="L29" i="1"/>
  <c r="L60" i="1"/>
  <c r="K60" i="1"/>
  <c r="M60" i="1"/>
  <c r="J11" i="2"/>
  <c r="J183" i="2"/>
  <c r="G9" i="3"/>
  <c r="G13" i="1"/>
  <c r="G22" i="1"/>
  <c r="I22" i="1"/>
  <c r="G64" i="1"/>
  <c r="M105" i="2"/>
  <c r="M174" i="2"/>
  <c r="L105" i="2"/>
  <c r="M178" i="2"/>
  <c r="L178" i="2"/>
  <c r="M122" i="2"/>
  <c r="M104" i="2"/>
  <c r="K122" i="2"/>
  <c r="O151" i="2"/>
  <c r="O106" i="2"/>
  <c r="H24" i="1"/>
  <c r="H23" i="1"/>
  <c r="O105" i="2"/>
  <c r="N174" i="2"/>
  <c r="K174" i="2"/>
  <c r="K104" i="2"/>
  <c r="K178" i="2"/>
  <c r="I24" i="1"/>
  <c r="J24" i="1"/>
  <c r="N182" i="2"/>
  <c r="N181" i="2"/>
  <c r="I23" i="1"/>
  <c r="H63" i="1"/>
  <c r="H62" i="1"/>
  <c r="L62" i="1"/>
  <c r="L63" i="1"/>
  <c r="N183" i="2"/>
  <c r="O183" i="2"/>
  <c r="H13" i="1"/>
  <c r="O12" i="2"/>
  <c r="N11" i="2"/>
  <c r="J69" i="1"/>
  <c r="I69" i="1"/>
  <c r="J23" i="1"/>
  <c r="L174" i="2"/>
  <c r="L104" i="2"/>
  <c r="G104" i="2"/>
  <c r="P105" i="2"/>
  <c r="G174" i="2"/>
  <c r="G181" i="2"/>
  <c r="H174" i="2"/>
  <c r="H181" i="2"/>
  <c r="H104" i="2"/>
  <c r="F18" i="5"/>
  <c r="H183" i="2"/>
  <c r="F9" i="3"/>
  <c r="F8" i="3"/>
  <c r="H8" i="3"/>
  <c r="H11" i="2"/>
  <c r="K61" i="1"/>
  <c r="M61" i="1"/>
  <c r="L61" i="1"/>
  <c r="I42" i="2"/>
  <c r="I41" i="2"/>
  <c r="I165" i="2"/>
  <c r="O156" i="2"/>
  <c r="H31" i="1"/>
  <c r="J181" i="2"/>
  <c r="P174" i="2"/>
  <c r="J182" i="2"/>
  <c r="O174" i="2"/>
  <c r="L16" i="1"/>
  <c r="K16" i="1"/>
  <c r="M16" i="1"/>
  <c r="L24" i="1"/>
  <c r="K24" i="1"/>
  <c r="I18" i="5"/>
  <c r="J58" i="1"/>
  <c r="L58" i="1"/>
  <c r="L55" i="1"/>
  <c r="H7" i="5"/>
  <c r="H55" i="1"/>
  <c r="I55" i="1"/>
  <c r="G12" i="2"/>
  <c r="O34" i="2"/>
  <c r="G10" i="3"/>
  <c r="H10" i="3"/>
  <c r="G16" i="1"/>
  <c r="I16" i="1"/>
  <c r="P34" i="2"/>
  <c r="P44" i="2"/>
  <c r="H28" i="1"/>
  <c r="O122" i="2"/>
  <c r="N104" i="2"/>
  <c r="H30" i="1"/>
  <c r="P46" i="2"/>
  <c r="G63" i="1"/>
  <c r="I63" i="1"/>
  <c r="O182" i="2"/>
  <c r="K69" i="1"/>
  <c r="M69" i="1"/>
  <c r="L69" i="1"/>
  <c r="J30" i="1"/>
  <c r="H12" i="1"/>
  <c r="J13" i="1"/>
  <c r="H64" i="1"/>
  <c r="I64" i="1"/>
  <c r="I13" i="1"/>
  <c r="G11" i="2"/>
  <c r="P12" i="2"/>
  <c r="G183" i="2"/>
  <c r="P183" i="2"/>
  <c r="G12" i="1"/>
  <c r="M24" i="1"/>
  <c r="K23" i="1"/>
  <c r="O181" i="2"/>
  <c r="P181" i="2"/>
  <c r="G62" i="1"/>
  <c r="I62" i="1"/>
  <c r="L23" i="1"/>
  <c r="J22" i="1"/>
  <c r="I28" i="1"/>
  <c r="J28" i="1"/>
  <c r="O104" i="2"/>
  <c r="G8" i="3"/>
  <c r="I31" i="1"/>
  <c r="J31" i="1"/>
  <c r="H22" i="1"/>
  <c r="O11" i="2"/>
  <c r="L28" i="1"/>
  <c r="K28" i="1"/>
  <c r="M28" i="1"/>
  <c r="P11" i="2"/>
  <c r="I12" i="1"/>
  <c r="K30" i="1"/>
  <c r="M30" i="1"/>
  <c r="L30" i="1"/>
  <c r="K31" i="1"/>
  <c r="M31" i="1"/>
  <c r="L31" i="1"/>
  <c r="L22" i="1"/>
  <c r="M23" i="1"/>
  <c r="K22" i="1"/>
  <c r="K13" i="1"/>
  <c r="J12" i="1"/>
  <c r="L13" i="1"/>
  <c r="J64" i="1"/>
  <c r="L64" i="1"/>
  <c r="K12" i="1"/>
  <c r="M13" i="1"/>
  <c r="K64" i="1"/>
  <c r="M64" i="1"/>
  <c r="M22" i="1"/>
  <c r="L12" i="1"/>
  <c r="M12" i="1"/>
  <c r="J139" i="2"/>
  <c r="O147" i="2"/>
  <c r="J42" i="2"/>
  <c r="O42" i="2"/>
  <c r="G30" i="1"/>
  <c r="O139" i="2"/>
  <c r="P139" i="2"/>
  <c r="G19" i="1"/>
  <c r="G18" i="1"/>
  <c r="I30" i="1"/>
  <c r="K43" i="2"/>
  <c r="K42" i="2"/>
  <c r="K41" i="2"/>
  <c r="M43" i="2"/>
  <c r="M42" i="2"/>
  <c r="M41" i="2"/>
  <c r="N59" i="2"/>
  <c r="N43" i="2"/>
  <c r="O59" i="2"/>
  <c r="N42" i="2"/>
  <c r="H20" i="1"/>
  <c r="O43" i="2"/>
  <c r="J20" i="1"/>
  <c r="I20" i="1"/>
  <c r="H19" i="1"/>
  <c r="N41" i="2"/>
  <c r="H18" i="1"/>
  <c r="N165" i="2"/>
  <c r="L20" i="1"/>
  <c r="J19" i="1"/>
  <c r="K20" i="1"/>
  <c r="N168" i="2"/>
  <c r="J18" i="1"/>
  <c r="L19" i="1"/>
  <c r="K19" i="1"/>
  <c r="M20" i="1"/>
  <c r="H33" i="1"/>
  <c r="H67" i="1"/>
  <c r="J67" i="1"/>
  <c r="L67" i="1"/>
  <c r="J33" i="1"/>
  <c r="L18" i="1"/>
  <c r="M19" i="1"/>
  <c r="K18" i="1"/>
  <c r="H34" i="1"/>
  <c r="K67" i="1"/>
  <c r="M67" i="1"/>
  <c r="K33" i="1"/>
  <c r="M18" i="1"/>
  <c r="H35" i="1"/>
  <c r="J36" i="1"/>
  <c r="L36" i="1"/>
  <c r="J34" i="1"/>
  <c r="L34" i="1"/>
  <c r="J35" i="1"/>
  <c r="L33" i="1"/>
  <c r="L35" i="1"/>
  <c r="J41" i="1"/>
  <c r="H41" i="1"/>
  <c r="M33" i="1"/>
  <c r="K34" i="1"/>
  <c r="M34" i="1"/>
  <c r="K36" i="1"/>
  <c r="M36" i="1"/>
  <c r="K35" i="1"/>
  <c r="M35" i="1"/>
  <c r="K41" i="1"/>
  <c r="H47" i="1"/>
  <c r="L41" i="1"/>
  <c r="J47" i="1"/>
  <c r="L47" i="1"/>
  <c r="M41" i="1"/>
  <c r="K47" i="1"/>
  <c r="M47" i="1"/>
  <c r="G42" i="2"/>
  <c r="P43" i="2"/>
  <c r="H9" i="3"/>
  <c r="G41" i="2"/>
  <c r="P42" i="2"/>
  <c r="G165" i="2"/>
  <c r="G33" i="1"/>
  <c r="G67" i="1"/>
  <c r="I67" i="1"/>
  <c r="I18" i="1"/>
  <c r="I19" i="1"/>
  <c r="J41" i="2"/>
  <c r="O41" i="2"/>
  <c r="P41" i="2"/>
  <c r="J165" i="2"/>
  <c r="I33" i="1"/>
  <c r="O165" i="2"/>
  <c r="P165" i="2"/>
  <c r="P168" i="2"/>
  <c r="O168" i="2"/>
  <c r="G34" i="1"/>
  <c r="I34" i="1"/>
  <c r="G35" i="1"/>
  <c r="I35" i="1"/>
  <c r="G41" i="1"/>
  <c r="I41" i="1"/>
  <c r="G47" i="1"/>
  <c r="I47" i="1"/>
  <c r="G63" i="17"/>
  <c r="G22" i="17"/>
  <c r="G21" i="17"/>
  <c r="G11" i="17"/>
  <c r="G18" i="17"/>
  <c r="G17" i="17"/>
  <c r="G66" i="17"/>
  <c r="G32" i="17"/>
  <c r="G34" i="17"/>
  <c r="G40" i="17"/>
  <c r="G46" i="17"/>
</calcChain>
</file>

<file path=xl/sharedStrings.xml><?xml version="1.0" encoding="utf-8"?>
<sst xmlns="http://schemas.openxmlformats.org/spreadsheetml/2006/main" count="986" uniqueCount="495">
  <si>
    <t>Anexa nr.1</t>
  </si>
  <si>
    <t>mii lei</t>
  </si>
  <si>
    <t>INDICATORI</t>
  </si>
  <si>
    <t>Nr. rd.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</si>
  <si>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</si>
  <si>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</si>
  <si>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</si>
  <si>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</si>
  <si>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</si>
  <si>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</si>
  <si>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</si>
  <si>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</si>
  <si>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</si>
  <si>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</si>
  <si>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</si>
  <si>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</si>
  <si>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</si>
  <si>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</si>
  <si>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</si>
  <si>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</si>
  <si>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</si>
  <si>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</si>
  <si>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</si>
  <si>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</si>
  <si>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</si>
  <si>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</si>
  <si>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</si>
  <si>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</si>
  <si>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</si>
  <si>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</si>
  <si>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</si>
  <si>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</si>
  <si>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</si>
  <si>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</si>
  <si>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</si>
  <si>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</si>
  <si>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</si>
  <si>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</si>
  <si>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</si>
  <si>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</si>
  <si>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</si>
  <si>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</si>
  <si>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</si>
  <si>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</si>
  <si>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</si>
  <si>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</si>
  <si>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</si>
  <si>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</si>
  <si>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</si>
  <si>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</si>
  <si>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</si>
  <si>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</si>
  <si>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</si>
  <si>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</si>
  <si>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</si>
  <si>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</si>
  <si>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</si>
  <si>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</si>
  <si>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</si>
  <si>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</si>
  <si>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</si>
  <si>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</si>
  <si>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</si>
  <si>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</si>
  <si>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</si>
  <si>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</si>
  <si>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</si>
  <si>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</si>
  <si>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</si>
  <si>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</si>
  <si>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</si>
  <si>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</si>
  <si>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</si>
  <si>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</si>
  <si>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</si>
  <si>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</si>
  <si>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</si>
  <si>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</si>
  <si>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</si>
  <si>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</si>
  <si>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</si>
  <si>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</si>
  <si>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</si>
  <si>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</si>
  <si>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Productivitatea muncii în unităţi valorice pe total personal mediu (mii lei/persoană) (Rd.2/Rd.49)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</si>
  <si>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</si>
  <si>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</si>
  <si>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</si>
  <si>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</si>
  <si>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Anexa nr.2</t>
  </si>
  <si>
    <t>Propuneri an curent (N)</t>
  </si>
  <si>
    <t xml:space="preserve"> Aprobat</t>
  </si>
  <si>
    <t xml:space="preserve"> Preliminat / Realizat</t>
  </si>
  <si>
    <t>8=5/3a</t>
  </si>
  <si>
    <t>Trim I</t>
  </si>
  <si>
    <t>Trim II</t>
  </si>
  <si>
    <t>Trim III</t>
  </si>
  <si>
    <t>3a</t>
  </si>
  <si>
    <t>4a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</si>
  <si>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</si>
  <si>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</si>
  <si>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</si>
  <si>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</si>
  <si>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</si>
  <si>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</si>
  <si>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</si>
  <si>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</si>
  <si>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</si>
  <si>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</si>
  <si>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</si>
  <si>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</si>
  <si>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</si>
  <si>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</si>
  <si>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</si>
  <si>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</si>
  <si>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</si>
  <si>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</si>
  <si>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</si>
  <si>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</si>
  <si>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</si>
  <si>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</si>
  <si>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</si>
  <si>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</si>
  <si>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</si>
  <si>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</si>
  <si>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</si>
  <si>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</si>
  <si>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</si>
  <si>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</si>
  <si>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</si>
  <si>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</si>
  <si>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</si>
  <si>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</si>
  <si>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</si>
  <si>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</si>
  <si>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</si>
  <si>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</si>
  <si>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</si>
  <si>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</si>
  <si>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</si>
  <si>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</si>
  <si>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</si>
  <si>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</si>
  <si>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</si>
  <si>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</si>
  <si>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</si>
  <si>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</si>
  <si>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</si>
  <si>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</si>
  <si>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</si>
  <si>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</si>
  <si>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</si>
  <si>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</si>
  <si>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</si>
  <si>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</si>
  <si>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</si>
  <si>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</si>
  <si>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</si>
  <si>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</si>
  <si>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</si>
  <si>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</si>
  <si>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</si>
  <si>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</si>
  <si>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</si>
  <si>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</si>
  <si>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</si>
  <si>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</si>
  <si>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</si>
  <si>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</si>
  <si>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</si>
  <si>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</si>
  <si>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sponsorizarea, potrivit O.U.G. nr.2/2015 (Rd.58+Rd.59+Rd.61), din care:</t>
  </si>
  <si>
    <t>d1)</t>
  </si>
  <si>
    <t>ch.de sponsorizare in domeniul medical si sanatate</t>
  </si>
  <si>
    <t>d2)</t>
  </si>
  <si>
    <t>d3)</t>
  </si>
  <si>
    <t xml:space="preserve">     - pentru cluburile sportive</t>
  </si>
  <si>
    <t>d4)</t>
  </si>
  <si>
    <t>ch. de sponsorizare pentru alte actiuni si activitati</t>
  </si>
  <si>
    <t>cheltuieli cu transportul de bunuri şi persoane</t>
  </si>
  <si>
    <r>
      <t>cheltuieli de deplasare, detaşare, transfer,</t>
    </r>
    <r>
      <rPr>
        <sz val="10"/>
        <rFont val="Arial"/>
        <family val="2"/>
        <charset val="238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</si>
  <si>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</si>
  <si>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</si>
  <si>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</si>
  <si>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</si>
  <si>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</si>
  <si>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</si>
  <si>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</si>
  <si>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</si>
  <si>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</si>
  <si>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</si>
  <si>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</si>
  <si>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</si>
  <si>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</si>
  <si>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</si>
  <si>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</si>
  <si>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</si>
  <si>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</si>
  <si>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  <charset val="238"/>
      </rPr>
      <t xml:space="preserve">     -</t>
    </r>
    <r>
      <rPr>
        <i/>
        <sz val="10"/>
        <rFont val="Arial"/>
        <family val="2"/>
        <charset val="238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</si>
  <si>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</si>
  <si>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</si>
  <si>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</si>
  <si>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</si>
  <si>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</si>
  <si>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</si>
  <si>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</si>
  <si>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</si>
  <si>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</si>
  <si>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</si>
  <si>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</si>
  <si>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</si>
  <si>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</si>
  <si>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  <charset val="238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</si>
  <si>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</si>
  <si>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</si>
  <si>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</si>
  <si>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</si>
  <si>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</si>
  <si>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</si>
  <si>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</si>
  <si>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art.25 din Legea nr. 227/2015 privind Codul fiscal(*,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</si>
  <si>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</si>
  <si>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</si>
  <si>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</si>
  <si>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</si>
  <si>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</si>
  <si>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</si>
  <si>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</si>
  <si>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</si>
  <si>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</si>
  <si>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</si>
  <si>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</si>
  <si>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</si>
  <si>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</si>
  <si>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</si>
  <si>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</si>
  <si>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</si>
  <si>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</si>
  <si>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</si>
  <si>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</si>
  <si>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</si>
  <si>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</si>
  <si>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</si>
  <si>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</si>
  <si>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</si>
  <si>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</si>
  <si>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</si>
  <si>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</si>
  <si>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</si>
  <si>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</si>
  <si>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</si>
  <si>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</si>
  <si>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</si>
  <si>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</si>
  <si>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</si>
  <si>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</si>
  <si>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</si>
  <si>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</si>
  <si>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</si>
  <si>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</si>
  <si>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</si>
  <si>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</si>
  <si>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</si>
  <si>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</si>
  <si>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</si>
  <si>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</si>
  <si>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</si>
  <si>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</si>
  <si>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</si>
  <si>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</si>
  <si>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</si>
  <si>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</si>
  <si>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REZULTATUL BRUT (profit/pierdere)   (Rd.1-Rd.29)</t>
  </si>
  <si>
    <t>venituri neimpozabile</t>
  </si>
  <si>
    <t>cheltuieli nedeductibile fiscal</t>
  </si>
  <si>
    <t xml:space="preserve">Nr.mediu de salariaţi </t>
  </si>
  <si>
    <t xml:space="preserve"> b)</t>
  </si>
  <si>
    <t>Productivitatea muncii în unităţi valorice pe total personal mediu (mii 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</si>
  <si>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</si>
  <si>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</si>
  <si>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</si>
  <si>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</si>
  <si>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</si>
  <si>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</si>
  <si>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</si>
  <si>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</si>
  <si>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</si>
  <si>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</si>
  <si>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</si>
  <si>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pentru finanţarea activităţii curente (soldul rămas de rambursat)</t>
  </si>
  <si>
    <t xml:space="preserve">                                                                                                                                                                       *)  în limita prevazuta la art.25 alin.3 lit.b din Legea nr.227/2015 privind Codul fiscal, cu modificările și completarile ulterioare</t>
  </si>
  <si>
    <t>FINANCIAR CONTABIL</t>
  </si>
  <si>
    <t>Anexa nr.3</t>
  </si>
  <si>
    <t>Gradul de realizare a veniturilor totale</t>
  </si>
  <si>
    <t xml:space="preserve">Nr </t>
  </si>
  <si>
    <t xml:space="preserve">INDICATORI </t>
  </si>
  <si>
    <t>Crt</t>
  </si>
  <si>
    <t>Aprobat</t>
  </si>
  <si>
    <t>Realizat</t>
  </si>
  <si>
    <t>2.</t>
  </si>
  <si>
    <t>3.</t>
  </si>
  <si>
    <t>*) veniturile totale și veniturile din exploatare vor fi diminuate cu sumele primite de la bugetul de stat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</si>
  <si>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</si>
  <si>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</si>
  <si>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</si>
  <si>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</si>
  <si>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</si>
  <si>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</si>
  <si>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</si>
  <si>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</si>
  <si>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</si>
  <si>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a) cheltuieli sociale prevăzute la art. 21 din Legea nr. 571/2003 privind Codul fiscal, cu modificările şi completările ulterioare, din care:</t>
  </si>
  <si>
    <t>cheltuieli privind dobânzile (Rd.138+Rd.139), din care:</t>
  </si>
  <si>
    <t>cheltuieli din diferenţe de curs valutar (Rd.141+Rd.142),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</si>
  <si>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</si>
  <si>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</si>
  <si>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</si>
  <si>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</si>
  <si>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</si>
  <si>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</si>
  <si>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</si>
  <si>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</si>
  <si>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</si>
  <si>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</si>
  <si>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</si>
  <si>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</si>
  <si>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</si>
  <si>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</si>
  <si>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</si>
  <si>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</si>
  <si>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</si>
  <si>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</si>
  <si>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</si>
  <si>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</si>
  <si>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</si>
  <si>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</si>
  <si>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>ADMINISTRATIA NATIONALA "APELE ROMANE"</t>
  </si>
  <si>
    <t>Operatorul economic SC EXPLOATARE SISITEM ZONAL PRAHOVA SA</t>
  </si>
  <si>
    <t>Sediul/Adresa Mun.Ploiesti,Str.Gh.Gr.Cantacuzino,nr.304</t>
  </si>
  <si>
    <t>Cod unic de înregistrare 18856244</t>
  </si>
  <si>
    <t>a2)1</t>
  </si>
  <si>
    <t>a2)2</t>
  </si>
  <si>
    <t>din servicii prestate din care:</t>
  </si>
  <si>
    <t>tratare si distributie apa</t>
  </si>
  <si>
    <t>energie electrica</t>
  </si>
  <si>
    <t>b3)</t>
  </si>
  <si>
    <t>cheltuieli tratare apa</t>
  </si>
  <si>
    <t>36bis</t>
  </si>
  <si>
    <t xml:space="preserve"> - tichete cadou ptr. campanii marketing,studiul pieţei,promovarea pe pieţe existente sau noi, potrivit Legii nr.193/2006,cu modificările ulterioare</t>
  </si>
  <si>
    <t>63bis</t>
  </si>
  <si>
    <t>chelt. cu reevaluarea imobilizărilor corporale şi necorporale, din care:</t>
  </si>
  <si>
    <t xml:space="preserve">  DIRECTOR GENERAL,</t>
  </si>
  <si>
    <t xml:space="preserve">  DIRECTOR ECONOMIC,</t>
  </si>
  <si>
    <t>DR.ING.NICULAE SORIN</t>
  </si>
  <si>
    <t>EC.TORCATORU RODICA</t>
  </si>
  <si>
    <t>Mii lei</t>
  </si>
  <si>
    <t>%        4=3/2</t>
  </si>
  <si>
    <t>%        7=6/5</t>
  </si>
  <si>
    <t>Venituri totale (rd.1+rd.2+rd.3), din care:</t>
  </si>
  <si>
    <t xml:space="preserve">Venituri din exploatare </t>
  </si>
  <si>
    <t>an 2017</t>
  </si>
  <si>
    <t>an 2018</t>
  </si>
  <si>
    <t>Masura 1 cresterea veniturilor facturate</t>
  </si>
  <si>
    <t>trim.4 2018</t>
  </si>
  <si>
    <t>Cheltuieli  cu salariile (Rd.88)</t>
  </si>
  <si>
    <t xml:space="preserve">   DIRECTOR GENERAL,                               </t>
  </si>
  <si>
    <t xml:space="preserve"> DIRECTOR ECONOMIC,</t>
  </si>
  <si>
    <t xml:space="preserve">DR.ING.NICULAE SORIN                             </t>
  </si>
  <si>
    <t xml:space="preserve"> EC.TORCATORU RODICA</t>
  </si>
  <si>
    <t>Estimări an 2019</t>
  </si>
  <si>
    <t>an 2019</t>
  </si>
  <si>
    <t>trim.4 2019</t>
  </si>
  <si>
    <t>-secretar CA</t>
  </si>
  <si>
    <t>- AGA</t>
  </si>
  <si>
    <t>- secretar AGA</t>
  </si>
  <si>
    <t>- cenzori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</si>
  <si>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</si>
  <si>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</si>
  <si>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</si>
  <si>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</si>
  <si>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</si>
  <si>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</si>
  <si>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</si>
  <si>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</si>
  <si>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cota de dezvoltare conform OAP nr.65/2007 si avizelor ANRSC</t>
  </si>
  <si>
    <t xml:space="preserve">  - fond cota dezvoltare reportat din anii anteriori</t>
  </si>
  <si>
    <t>CHELTUIELI PENTRU INVESTIŢII, din care:</t>
  </si>
  <si>
    <t>Investiţii în curs, din care: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</si>
  <si>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</si>
  <si>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</si>
  <si>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</si>
  <si>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</si>
  <si>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</si>
  <si>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b) pt bunurile de natura domeniului public al statului sau al unităţii adm. teritoriale:</t>
  </si>
  <si>
    <t>Investiţii efectuate la imobilizările corporale existente (modernizări), din care:</t>
  </si>
  <si>
    <t>Dotări (alte achiziţii de imobilizări corporale)</t>
  </si>
  <si>
    <t xml:space="preserve">  - dotari </t>
  </si>
  <si>
    <t>Rambursări de rate aferente creditelor pentru investiţii, din care:</t>
  </si>
  <si>
    <t xml:space="preserve">   a) - interne</t>
  </si>
  <si>
    <t xml:space="preserve">   b)- externe</t>
  </si>
  <si>
    <t>Anexa 4</t>
  </si>
  <si>
    <t>Programul de investitii, dotari si sursele de finantare</t>
  </si>
  <si>
    <t xml:space="preserve">        -  b.1.1)  STA Maneciu</t>
  </si>
  <si>
    <t xml:space="preserve">         - b.1.2)  NH BRAZI</t>
  </si>
  <si>
    <t xml:space="preserve">         - b.1.3)  CRP Banesti</t>
  </si>
  <si>
    <t>Data finalizarii investitiei</t>
  </si>
  <si>
    <t>Valoare</t>
  </si>
  <si>
    <t>- mii lei -</t>
  </si>
  <si>
    <t>b.1)    Proiectare si executie sisteme supraveghere video din care :</t>
  </si>
  <si>
    <t>b) pentru bunurile de natura domeniului public al statului sau al unităţii administrativ teritoriale din care :</t>
  </si>
  <si>
    <t>a) pentru bunurile proprietatea privata a operatorului economic</t>
  </si>
  <si>
    <t>c) pt bunurile de natura domeniului privat al statului sau al unităţii administrativ teritoriale:</t>
  </si>
  <si>
    <t>c) pentru bunurile de natura domeniului privat al statului sau al unităţii adm. teritoriale:</t>
  </si>
  <si>
    <t xml:space="preserve"> </t>
  </si>
  <si>
    <t>-10</t>
  </si>
  <si>
    <t>-20</t>
  </si>
  <si>
    <t>Preliminat / Realizat</t>
  </si>
  <si>
    <t>Realizat /      Preliminat</t>
  </si>
  <si>
    <t>Realizat an 2016</t>
  </si>
  <si>
    <t>Prevederi an 2017</t>
  </si>
  <si>
    <t xml:space="preserve"> Realizat/ Preliminat  an 2017</t>
  </si>
  <si>
    <t>Propuneri  an 2018</t>
  </si>
  <si>
    <t>BUGETUL  DE  VENITURI  ŞI  CHELTUIELI  PE  ANUL 2018</t>
  </si>
  <si>
    <t xml:space="preserve">Detalierea indicatorilor economico-financiari prevăzuţi în bugetul de venituri şi cheltuieli an 2018 </t>
  </si>
  <si>
    <t>c) vouchere de vacanţă;</t>
  </si>
  <si>
    <t>a1) pentru director general</t>
  </si>
  <si>
    <t>a2) pentru directori tehnic si economici</t>
  </si>
  <si>
    <t>c) AGA , cenzori si secretar AGA din care :</t>
  </si>
  <si>
    <t>d)  alte comisii şi comitete constituite potrivit legii</t>
  </si>
  <si>
    <t>Cheltuieli cu contributiile datorte de angajator</t>
  </si>
  <si>
    <t>cheltuieli cu majorări şi penalităţi (Rd.116+Rd.117), din care:</t>
  </si>
  <si>
    <r>
      <t xml:space="preserve">D. Alte cheltuieli de exploatare </t>
    </r>
    <r>
      <rPr>
        <b/>
        <sz val="9"/>
        <color indexed="8"/>
        <rFont val="Arial"/>
        <family val="2"/>
      </rPr>
      <t xml:space="preserve">(Rd115+Rd118+Rd119+Rd120+Rd121+Rd122), </t>
    </r>
    <r>
      <rPr>
        <b/>
        <sz val="10"/>
        <color indexed="8"/>
        <rFont val="Arial"/>
        <family val="2"/>
        <charset val="238"/>
      </rPr>
      <t>din care:</t>
    </r>
  </si>
  <si>
    <t>ajustări,deprecieri pt pierdere de valoare şi provizioane (Rd123-Rd126),din care:</t>
  </si>
  <si>
    <t>din anularea provizioanelor (Rd.128+Rd.129+Rd.130), din care:</t>
  </si>
  <si>
    <t xml:space="preserve">Cheltuieli financiare (Rd.132+Rd.135+Rd.138), din care: </t>
  </si>
  <si>
    <t>Venituri totale din exploatare, din care (Rd.2):</t>
  </si>
  <si>
    <t xml:space="preserve"> alte venituri care nu se iau in calcul la determinarea productivitatii muncii cf.Legii anuale a bugetului de stat</t>
  </si>
  <si>
    <t>Câştigul mediu  lunar pe salariat (lei/persoană) determinat pe baza cheltuielilor de natură salarială recalculat cf.Legii anuale a bugetului de stat</t>
  </si>
  <si>
    <t>Productivitatea muncii in unitati fizice pe totla personal mediu recalculata cf.Legii anuale ale bugetului de stat</t>
  </si>
  <si>
    <t>din valorificarea certificatelor verzi CO 2</t>
  </si>
  <si>
    <t>ch. de sponsorizare in domeniile educatie, invatamant, social si sport, din care:</t>
  </si>
  <si>
    <t xml:space="preserve"> - venituri din subventii si transferuri</t>
  </si>
  <si>
    <t>Cheltuieli de natură salarială (Rd.87), din care: **)</t>
  </si>
  <si>
    <t>Castigul mediu lunar pe salariat (lei/persoana)determinat pe baza cheltuielilor de natura salarial[(Rd.147-rd.93*-rd.98)/Rd.153]/12*1000</t>
  </si>
  <si>
    <t xml:space="preserve"> - pondere in venituri totale de exploatare =   Rd.159/Rd.2</t>
  </si>
  <si>
    <t xml:space="preserve">Castigul mediu lunar pe salariat  (lei/persoană) determinat pe baza cheltuielilor de natura salariala, recalculat cf.Legii anuale a bugetului de stat **) </t>
  </si>
  <si>
    <t>Productivitatea muncii în unităţi valorice pe total personal mediu recalculata cf.Legii anuale a bugetului de stat</t>
  </si>
  <si>
    <t>Productivitatea muncii in unitatii fizice pe total personal mediu(cantitatea produse finite/persoana)</t>
  </si>
  <si>
    <t>**)</t>
  </si>
  <si>
    <t>Rd.51 = Rd.155 din Anexa de fundamentare nr.2</t>
  </si>
  <si>
    <t xml:space="preserve">                                                                                 *) Rd.50 = Rd.154 din Anexa de fundamentare  nr.2</t>
  </si>
  <si>
    <t>se vor evidentia distinct sumele care nu se iau in calcul la determinarea cresterii castigului mediu brut lunar , prevazute in Legea anuala a bugetului de stat</t>
  </si>
  <si>
    <t>f1) cheltuieli cu transport salariati la si de la locul de munca conf.CCM art.66</t>
  </si>
  <si>
    <t xml:space="preserve">f2) cheltuieli cu diurna (Rd.65+Rd.66), din care: </t>
  </si>
  <si>
    <t>Prevederi an 2016</t>
  </si>
  <si>
    <t>Prevederi an precedent 2017</t>
  </si>
  <si>
    <t>an 2020</t>
  </si>
  <si>
    <t xml:space="preserve"> -  tichete cadou pt cheltuieli de reclamă şi publicitate cf Legii nr.193/2006, cu modificarile ulterioare</t>
  </si>
  <si>
    <t>majorarea salariului de baza minim brut pe tara garantat</t>
  </si>
  <si>
    <t>cresterea cheltuielilor salariale ca urmare a modificarilor legislative privind contributiile sociale obligatorii</t>
  </si>
  <si>
    <t>AN 2018</t>
  </si>
  <si>
    <t>conform OAP 147   /2017</t>
  </si>
  <si>
    <t>cheltuieli cu contributiile datorate de angajator</t>
  </si>
  <si>
    <t>b.2)    Reabilitare BAC Lunca Mare</t>
  </si>
  <si>
    <t>b.3)    Reabilitare Baraj de priza Valeni si constructii anexe</t>
  </si>
  <si>
    <t xml:space="preserve">b.4)    Punerea in siguranta a conductei de aductiune Fir 1 Valeni Movila Vulpii -subtraversare parau Bughea
</t>
  </si>
  <si>
    <t>b.1)    Sistem protectie perimetrala STA Maneciu</t>
  </si>
  <si>
    <t>conform Hotararii C.A. 134/2017</t>
  </si>
  <si>
    <t>Estimări an 2020</t>
  </si>
  <si>
    <t>195</t>
  </si>
  <si>
    <t>538</t>
  </si>
  <si>
    <t>35</t>
  </si>
  <si>
    <t>80</t>
  </si>
  <si>
    <t>trim 4 2018</t>
  </si>
  <si>
    <t>trim 4 2019</t>
  </si>
  <si>
    <t>trim 4 2020</t>
  </si>
  <si>
    <t>Masura 2 cresterea gradului de incasare a clientilor rau platnici</t>
  </si>
  <si>
    <t>cheltuieli privind ajustările şi provizioanele , din care</t>
  </si>
  <si>
    <t>-</t>
  </si>
  <si>
    <t>Propuneri an 2018</t>
  </si>
  <si>
    <t>6a</t>
  </si>
  <si>
    <t>6b</t>
  </si>
  <si>
    <t>6c</t>
  </si>
  <si>
    <t>6d</t>
  </si>
  <si>
    <t>cresterea cheltuielilor de natura salariala aferente  reintregirii pentru an 2018 ca urmare a cresterii salariale</t>
  </si>
  <si>
    <t>TRIM I</t>
  </si>
  <si>
    <t>TRIM II</t>
  </si>
  <si>
    <t>TRIM III</t>
  </si>
  <si>
    <t>7=6d/5</t>
  </si>
  <si>
    <t>4666</t>
  </si>
  <si>
    <t>-3916</t>
  </si>
  <si>
    <t>-4454</t>
  </si>
  <si>
    <t>Cauza 1 : - inregistrarii in anul 2017 ca venituri neimpozabile a sumei 4454 de  mii lei, reprezentand anularea provizioanelor in urma solutionarii favorabile a litigiilor inregistrate, venituri care nu se vor mai regasi in anul 2018</t>
  </si>
  <si>
    <t>Propuneri          an 2018</t>
  </si>
  <si>
    <t>CHELTUIELI TOTALE  (Rd.30+Rd.131+Rd.139)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</si>
</sst>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55" fillId="0" borderId="0"/>
    <xf numFmtId="0" fontId="55" fillId="0" borderId="0"/>
    <xf numFmtId="0" fontId="55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48">
    <xf numFmtId="0" fontId="0" fillId="0" borderId="0" xfId="0"/>
    <xf numFmtId="0" fontId="0" fillId="0" borderId="0" xfId="37" applyFont="1" applyFill="1" applyAlignment="1">
      <alignment horizontal="center" vertical="center"/>
    </xf>
    <xf numFmtId="0" fontId="0" fillId="0" borderId="0" xfId="37" applyFont="1" applyFill="1" applyBorder="1" applyAlignment="1">
      <alignment vertical="center"/>
    </xf>
    <xf numFmtId="0" fontId="0" fillId="0" borderId="0" xfId="37" applyFont="1" applyFill="1" applyAlignment="1">
      <alignment wrapText="1"/>
    </xf>
    <xf numFmtId="0" fontId="0" fillId="0" borderId="0" xfId="37" applyFont="1" applyFill="1" applyAlignment="1">
      <alignment horizontal="center"/>
    </xf>
    <xf numFmtId="0" fontId="0" fillId="0" borderId="0" xfId="37" applyFont="1" applyFill="1"/>
    <xf numFmtId="0" fontId="0" fillId="0" borderId="0" xfId="37" applyFont="1" applyFill="1" applyBorder="1"/>
    <xf numFmtId="0" fontId="0" fillId="0" borderId="0" xfId="37" applyFont="1" applyFill="1" applyBorder="1" applyAlignment="1">
      <alignment horizontal="center"/>
    </xf>
    <xf numFmtId="0" fontId="19" fillId="0" borderId="0" xfId="37" applyFont="1" applyFill="1" applyAlignment="1">
      <alignment horizontal="left" vertical="center"/>
    </xf>
    <xf numFmtId="0" fontId="19" fillId="0" borderId="0" xfId="37" applyFont="1" applyFill="1" applyAlignment="1">
      <alignment horizontal="center" vertical="center"/>
    </xf>
    <xf numFmtId="0" fontId="19" fillId="0" borderId="0" xfId="37" applyFont="1" applyFill="1" applyBorder="1" applyAlignment="1">
      <alignment vertical="center"/>
    </xf>
    <xf numFmtId="0" fontId="19" fillId="0" borderId="0" xfId="37" applyFont="1" applyFill="1" applyAlignment="1">
      <alignment wrapText="1"/>
    </xf>
    <xf numFmtId="0" fontId="20" fillId="0" borderId="0" xfId="37" applyFont="1" applyFill="1" applyAlignment="1">
      <alignment horizontal="center"/>
    </xf>
    <xf numFmtId="0" fontId="19" fillId="0" borderId="0" xfId="37" applyFont="1" applyFill="1" applyBorder="1" applyAlignment="1">
      <alignment horizontal="center" vertical="center"/>
    </xf>
    <xf numFmtId="0" fontId="19" fillId="0" borderId="0" xfId="37" applyFont="1" applyFill="1" applyBorder="1" applyAlignment="1">
      <alignment wrapText="1"/>
    </xf>
    <xf numFmtId="0" fontId="20" fillId="0" borderId="0" xfId="37" applyFont="1" applyFill="1" applyBorder="1" applyAlignment="1">
      <alignment horizontal="center"/>
    </xf>
    <xf numFmtId="0" fontId="22" fillId="0" borderId="0" xfId="37" applyFont="1" applyFill="1" applyBorder="1" applyAlignment="1">
      <alignment vertical="center"/>
    </xf>
    <xf numFmtId="0" fontId="20" fillId="0" borderId="10" xfId="37" applyFont="1" applyFill="1" applyBorder="1" applyAlignment="1">
      <alignment horizontal="center" vertical="center" wrapText="1"/>
    </xf>
    <xf numFmtId="0" fontId="20" fillId="0" borderId="10" xfId="38" applyFont="1" applyFill="1" applyBorder="1" applyAlignment="1">
      <alignment horizontal="center" vertical="center"/>
    </xf>
    <xf numFmtId="0" fontId="23" fillId="0" borderId="10" xfId="37" applyFont="1" applyFill="1" applyBorder="1" applyAlignment="1">
      <alignment horizontal="center" wrapText="1"/>
    </xf>
    <xf numFmtId="0" fontId="23" fillId="0" borderId="10" xfId="37" applyFont="1" applyFill="1" applyBorder="1" applyAlignment="1">
      <alignment horizontal="center"/>
    </xf>
    <xf numFmtId="0" fontId="23" fillId="0" borderId="0" xfId="37" applyFont="1" applyFill="1" applyBorder="1" applyAlignment="1">
      <alignment horizontal="center"/>
    </xf>
    <xf numFmtId="0" fontId="23" fillId="0" borderId="0" xfId="37" applyFont="1" applyFill="1" applyAlignment="1">
      <alignment horizontal="center"/>
    </xf>
    <xf numFmtId="0" fontId="20" fillId="0" borderId="10" xfId="37" applyFont="1" applyFill="1" applyBorder="1" applyAlignment="1">
      <alignment vertical="center" wrapText="1"/>
    </xf>
    <xf numFmtId="0" fontId="20" fillId="0" borderId="10" xfId="37" applyFont="1" applyFill="1" applyBorder="1" applyAlignment="1">
      <alignment horizontal="left" vertical="top" wrapText="1"/>
    </xf>
    <xf numFmtId="0" fontId="0" fillId="0" borderId="10" xfId="37" applyFont="1" applyFill="1" applyBorder="1" applyAlignment="1">
      <alignment horizontal="center" wrapText="1"/>
    </xf>
    <xf numFmtId="0" fontId="20" fillId="0" borderId="11" xfId="38" applyFont="1" applyFill="1" applyBorder="1" applyAlignment="1">
      <alignment vertical="top" wrapText="1"/>
    </xf>
    <xf numFmtId="0" fontId="20" fillId="0" borderId="12" xfId="37" applyFont="1" applyFill="1" applyBorder="1" applyAlignment="1">
      <alignment vertical="center" wrapText="1"/>
    </xf>
    <xf numFmtId="0" fontId="20" fillId="0" borderId="13" xfId="37" applyFont="1" applyFill="1" applyBorder="1" applyAlignment="1">
      <alignment vertical="center" wrapText="1"/>
    </xf>
    <xf numFmtId="0" fontId="20" fillId="0" borderId="14" xfId="37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0" fillId="0" borderId="16" xfId="38" applyFont="1" applyFill="1" applyBorder="1" applyAlignment="1">
      <alignment vertical="center"/>
    </xf>
    <xf numFmtId="0" fontId="20" fillId="0" borderId="17" xfId="38" applyFont="1" applyFill="1" applyBorder="1" applyAlignment="1">
      <alignment horizontal="left" vertical="center" wrapText="1"/>
    </xf>
    <xf numFmtId="0" fontId="20" fillId="0" borderId="12" xfId="37" applyFont="1" applyFill="1" applyBorder="1" applyAlignment="1">
      <alignment horizontal="left" vertical="center" wrapText="1"/>
    </xf>
    <xf numFmtId="0" fontId="0" fillId="0" borderId="10" xfId="37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20" fillId="0" borderId="0" xfId="37" applyFont="1" applyFill="1" applyBorder="1" applyAlignment="1">
      <alignment vertical="center" wrapText="1"/>
    </xf>
    <xf numFmtId="0" fontId="0" fillId="0" borderId="0" xfId="0" applyFont="1"/>
    <xf numFmtId="0" fontId="0" fillId="0" borderId="0" xfId="37" applyFont="1" applyFill="1" applyBorder="1" applyAlignment="1">
      <alignment wrapText="1"/>
    </xf>
    <xf numFmtId="0" fontId="0" fillId="0" borderId="10" xfId="37" applyFont="1" applyFill="1" applyBorder="1" applyAlignment="1">
      <alignment horizontal="center" vertical="center" wrapText="1"/>
    </xf>
    <xf numFmtId="0" fontId="20" fillId="0" borderId="0" xfId="37" applyFont="1" applyFill="1" applyBorder="1" applyAlignment="1">
      <alignment horizontal="center" vertical="center"/>
    </xf>
    <xf numFmtId="0" fontId="0" fillId="0" borderId="0" xfId="37" applyFont="1" applyFill="1" applyBorder="1" applyAlignment="1">
      <alignment horizontal="center" vertical="center"/>
    </xf>
    <xf numFmtId="0" fontId="20" fillId="0" borderId="0" xfId="37" applyFont="1" applyFill="1" applyBorder="1" applyAlignment="1">
      <alignment vertical="center"/>
    </xf>
    <xf numFmtId="0" fontId="0" fillId="0" borderId="0" xfId="37" applyFont="1" applyFill="1" applyBorder="1" applyAlignment="1">
      <alignment horizontal="left" vertical="top" wrapText="1"/>
    </xf>
    <xf numFmtId="0" fontId="24" fillId="0" borderId="0" xfId="37" applyFont="1" applyFill="1" applyBorder="1" applyAlignment="1">
      <alignment horizontal="center" vertical="center"/>
    </xf>
    <xf numFmtId="0" fontId="24" fillId="0" borderId="0" xfId="38" applyFont="1" applyFill="1" applyBorder="1" applyAlignment="1">
      <alignment horizontal="center" vertical="center"/>
    </xf>
    <xf numFmtId="0" fontId="24" fillId="0" borderId="0" xfId="38" applyFont="1" applyFill="1" applyBorder="1" applyAlignment="1">
      <alignment wrapText="1"/>
    </xf>
    <xf numFmtId="0" fontId="24" fillId="0" borderId="0" xfId="38" applyFont="1" applyFill="1" applyBorder="1" applyAlignment="1">
      <alignment horizontal="center"/>
    </xf>
    <xf numFmtId="0" fontId="24" fillId="0" borderId="0" xfId="38" applyFont="1" applyFill="1" applyBorder="1"/>
    <xf numFmtId="0" fontId="24" fillId="0" borderId="0" xfId="0" applyFont="1"/>
    <xf numFmtId="0" fontId="26" fillId="0" borderId="0" xfId="37" applyFont="1" applyFill="1" applyAlignment="1">
      <alignment horizontal="center"/>
    </xf>
    <xf numFmtId="0" fontId="25" fillId="0" borderId="0" xfId="37" applyFont="1" applyFill="1" applyAlignment="1">
      <alignment horizontal="center"/>
    </xf>
    <xf numFmtId="0" fontId="24" fillId="0" borderId="0" xfId="37" applyFont="1" applyFill="1"/>
    <xf numFmtId="0" fontId="24" fillId="0" borderId="0" xfId="37" applyFont="1" applyFill="1" applyBorder="1"/>
    <xf numFmtId="0" fontId="24" fillId="0" borderId="0" xfId="37" applyFont="1" applyFill="1" applyBorder="1" applyAlignment="1">
      <alignment horizontal="center"/>
    </xf>
    <xf numFmtId="0" fontId="25" fillId="0" borderId="0" xfId="37" applyFont="1" applyFill="1"/>
    <xf numFmtId="0" fontId="26" fillId="0" borderId="0" xfId="37" applyFont="1" applyFill="1" applyBorder="1"/>
    <xf numFmtId="0" fontId="26" fillId="0" borderId="0" xfId="38" applyFont="1" applyFill="1" applyBorder="1" applyAlignment="1">
      <alignment horizontal="center"/>
    </xf>
    <xf numFmtId="0" fontId="27" fillId="0" borderId="0" xfId="38" applyFont="1" applyFill="1" applyBorder="1" applyAlignment="1">
      <alignment horizontal="center" vertical="center"/>
    </xf>
    <xf numFmtId="0" fontId="27" fillId="0" borderId="0" xfId="38" applyFont="1" applyFill="1" applyBorder="1" applyAlignment="1">
      <alignment wrapText="1"/>
    </xf>
    <xf numFmtId="0" fontId="27" fillId="0" borderId="0" xfId="38" applyFont="1" applyFill="1" applyBorder="1"/>
    <xf numFmtId="0" fontId="26" fillId="0" borderId="11" xfId="38" applyFont="1" applyFill="1" applyBorder="1" applyAlignment="1">
      <alignment horizontal="center" vertical="center" wrapText="1"/>
    </xf>
    <xf numFmtId="0" fontId="26" fillId="0" borderId="11" xfId="38" applyFont="1" applyFill="1" applyBorder="1" applyAlignment="1">
      <alignment horizontal="center" vertical="center"/>
    </xf>
    <xf numFmtId="0" fontId="24" fillId="0" borderId="11" xfId="38" applyFont="1" applyFill="1" applyBorder="1" applyAlignment="1">
      <alignment horizontal="center" vertical="center"/>
    </xf>
    <xf numFmtId="0" fontId="26" fillId="0" borderId="11" xfId="38" applyFont="1" applyFill="1" applyBorder="1" applyAlignment="1">
      <alignment horizontal="left" vertical="top" wrapText="1"/>
    </xf>
    <xf numFmtId="0" fontId="26" fillId="0" borderId="11" xfId="38" applyFont="1" applyFill="1" applyBorder="1" applyAlignment="1">
      <alignment vertical="center"/>
    </xf>
    <xf numFmtId="0" fontId="26" fillId="0" borderId="11" xfId="38" applyFont="1" applyFill="1" applyBorder="1" applyAlignment="1">
      <alignment horizontal="left" vertical="center" wrapText="1"/>
    </xf>
    <xf numFmtId="0" fontId="26" fillId="0" borderId="11" xfId="38" applyFont="1" applyFill="1" applyBorder="1" applyAlignment="1">
      <alignment vertical="center" wrapText="1"/>
    </xf>
    <xf numFmtId="0" fontId="26" fillId="0" borderId="11" xfId="38" applyFont="1" applyFill="1" applyBorder="1" applyAlignment="1">
      <alignment horizontal="left" vertical="center"/>
    </xf>
    <xf numFmtId="0" fontId="26" fillId="0" borderId="19" xfId="38" applyFont="1" applyFill="1" applyBorder="1" applyAlignment="1">
      <alignment horizontal="center" vertical="center"/>
    </xf>
    <xf numFmtId="0" fontId="26" fillId="0" borderId="19" xfId="38" applyFont="1" applyFill="1" applyBorder="1" applyAlignment="1">
      <alignment horizontal="left" vertical="top" wrapText="1"/>
    </xf>
    <xf numFmtId="0" fontId="26" fillId="0" borderId="11" xfId="37" applyFont="1" applyFill="1" applyBorder="1" applyAlignment="1">
      <alignment horizontal="center" vertical="center" wrapText="1"/>
    </xf>
    <xf numFmtId="0" fontId="26" fillId="0" borderId="11" xfId="37" applyFont="1" applyFill="1" applyBorder="1" applyAlignment="1">
      <alignment horizontal="left" vertical="top" wrapText="1"/>
    </xf>
    <xf numFmtId="0" fontId="24" fillId="0" borderId="20" xfId="38" applyFont="1" applyFill="1" applyBorder="1" applyAlignment="1">
      <alignment horizontal="center" vertical="center" wrapText="1"/>
    </xf>
    <xf numFmtId="0" fontId="26" fillId="0" borderId="21" xfId="38" applyFont="1" applyFill="1" applyBorder="1" applyAlignment="1">
      <alignment horizontal="center" vertical="center"/>
    </xf>
    <xf numFmtId="0" fontId="26" fillId="0" borderId="20" xfId="38" applyFont="1" applyFill="1" applyBorder="1" applyAlignment="1">
      <alignment horizontal="center" vertical="center" wrapText="1"/>
    </xf>
    <xf numFmtId="0" fontId="26" fillId="0" borderId="16" xfId="38" applyFont="1" applyFill="1" applyBorder="1" applyAlignment="1">
      <alignment horizontal="center" vertical="center"/>
    </xf>
    <xf numFmtId="0" fontId="30" fillId="0" borderId="16" xfId="38" applyFont="1" applyFill="1" applyBorder="1" applyAlignment="1">
      <alignment horizontal="center" vertical="center"/>
    </xf>
    <xf numFmtId="0" fontId="27" fillId="0" borderId="11" xfId="38" applyFont="1" applyFill="1" applyBorder="1" applyAlignment="1">
      <alignment horizontal="center" vertical="center"/>
    </xf>
    <xf numFmtId="0" fontId="24" fillId="0" borderId="16" xfId="38" applyFont="1" applyFill="1" applyBorder="1" applyAlignment="1">
      <alignment horizontal="center" vertical="center"/>
    </xf>
    <xf numFmtId="0" fontId="26" fillId="0" borderId="0" xfId="37" applyFont="1" applyFill="1" applyBorder="1" applyAlignment="1">
      <alignment horizontal="left" vertical="top" wrapText="1"/>
    </xf>
    <xf numFmtId="0" fontId="20" fillId="0" borderId="0" xfId="0" applyFont="1" applyFill="1"/>
    <xf numFmtId="0" fontId="0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0" fillId="0" borderId="11" xfId="38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11" xfId="38" applyFont="1" applyFill="1" applyBorder="1" applyAlignment="1">
      <alignment horizontal="center" vertical="center"/>
    </xf>
    <xf numFmtId="0" fontId="20" fillId="0" borderId="11" xfId="38" applyFont="1" applyFill="1" applyBorder="1" applyAlignment="1">
      <alignment horizontal="left" vertical="top" wrapText="1"/>
    </xf>
    <xf numFmtId="0" fontId="0" fillId="0" borderId="11" xfId="38" applyFont="1" applyFill="1" applyBorder="1" applyAlignment="1">
      <alignment horizontal="center"/>
    </xf>
    <xf numFmtId="0" fontId="0" fillId="0" borderId="11" xfId="38" applyFont="1" applyFill="1" applyBorder="1"/>
    <xf numFmtId="0" fontId="22" fillId="0" borderId="11" xfId="38" applyFont="1" applyFill="1" applyBorder="1"/>
    <xf numFmtId="0" fontId="32" fillId="0" borderId="11" xfId="38" applyFont="1" applyFill="1" applyBorder="1" applyAlignment="1">
      <alignment horizontal="center"/>
    </xf>
    <xf numFmtId="0" fontId="20" fillId="0" borderId="11" xfId="38" applyFont="1" applyFill="1" applyBorder="1" applyAlignment="1">
      <alignment vertical="center"/>
    </xf>
    <xf numFmtId="0" fontId="0" fillId="0" borderId="11" xfId="38" applyFont="1" applyFill="1" applyBorder="1" applyAlignment="1">
      <alignment vertical="top" wrapText="1"/>
    </xf>
    <xf numFmtId="0" fontId="0" fillId="0" borderId="11" xfId="38" applyFont="1" applyFill="1" applyBorder="1" applyAlignment="1">
      <alignment horizontal="left" vertical="top" wrapText="1"/>
    </xf>
    <xf numFmtId="0" fontId="20" fillId="0" borderId="11" xfId="38" applyFont="1" applyFill="1" applyBorder="1" applyAlignment="1">
      <alignment horizontal="left" vertical="center" wrapText="1"/>
    </xf>
    <xf numFmtId="0" fontId="20" fillId="0" borderId="11" xfId="38" applyFont="1" applyFill="1" applyBorder="1" applyAlignment="1">
      <alignment vertical="center" wrapText="1"/>
    </xf>
    <xf numFmtId="0" fontId="33" fillId="0" borderId="11" xfId="38" applyFont="1" applyFill="1" applyBorder="1" applyAlignment="1">
      <alignment wrapText="1"/>
    </xf>
    <xf numFmtId="0" fontId="32" fillId="0" borderId="11" xfId="38" applyFont="1" applyFill="1" applyBorder="1"/>
    <xf numFmtId="49" fontId="20" fillId="0" borderId="11" xfId="38" applyNumberFormat="1" applyFont="1" applyFill="1" applyBorder="1" applyAlignment="1">
      <alignment horizontal="left" vertical="top" wrapText="1"/>
    </xf>
    <xf numFmtId="0" fontId="20" fillId="0" borderId="17" xfId="38" applyFont="1" applyFill="1" applyBorder="1" applyAlignment="1">
      <alignment horizontal="center" vertical="center"/>
    </xf>
    <xf numFmtId="0" fontId="0" fillId="0" borderId="11" xfId="38" applyFont="1" applyFill="1" applyBorder="1" applyAlignment="1">
      <alignment horizontal="center" vertical="center"/>
    </xf>
    <xf numFmtId="0" fontId="20" fillId="0" borderId="11" xfId="38" applyFont="1" applyFill="1" applyBorder="1" applyAlignment="1">
      <alignment horizontal="left" vertical="center"/>
    </xf>
    <xf numFmtId="0" fontId="20" fillId="0" borderId="16" xfId="38" applyFont="1" applyFill="1" applyBorder="1" applyAlignment="1">
      <alignment vertical="top" wrapText="1"/>
    </xf>
    <xf numFmtId="0" fontId="0" fillId="0" borderId="0" xfId="38" applyFont="1" applyFill="1" applyBorder="1" applyAlignment="1">
      <alignment horizontal="center" vertical="center"/>
    </xf>
    <xf numFmtId="49" fontId="20" fillId="0" borderId="16" xfId="38" applyNumberFormat="1" applyFont="1" applyFill="1" applyBorder="1" applyAlignment="1">
      <alignment horizontal="left" vertical="top" wrapText="1"/>
    </xf>
    <xf numFmtId="0" fontId="20" fillId="0" borderId="16" xfId="38" applyFont="1" applyFill="1" applyBorder="1" applyAlignment="1">
      <alignment horizontal="left" vertical="top" wrapText="1"/>
    </xf>
    <xf numFmtId="0" fontId="20" fillId="0" borderId="11" xfId="37" applyFont="1" applyFill="1" applyBorder="1" applyAlignment="1">
      <alignment horizontal="left" wrapText="1"/>
    </xf>
    <xf numFmtId="0" fontId="0" fillId="0" borderId="11" xfId="37" applyFont="1" applyFill="1" applyBorder="1" applyAlignment="1">
      <alignment horizontal="left" wrapText="1"/>
    </xf>
    <xf numFmtId="0" fontId="0" fillId="0" borderId="11" xfId="37" applyFont="1" applyFill="1" applyBorder="1"/>
    <xf numFmtId="0" fontId="0" fillId="0" borderId="11" xfId="0" applyFont="1" applyFill="1" applyBorder="1"/>
    <xf numFmtId="0" fontId="20" fillId="0" borderId="19" xfId="38" applyFont="1" applyFill="1" applyBorder="1" applyAlignment="1">
      <alignment horizontal="center" vertical="center"/>
    </xf>
    <xf numFmtId="0" fontId="20" fillId="0" borderId="19" xfId="38" applyFont="1" applyFill="1" applyBorder="1" applyAlignment="1">
      <alignment horizontal="left" vertical="top" wrapText="1"/>
    </xf>
    <xf numFmtId="0" fontId="20" fillId="0" borderId="19" xfId="37" applyFont="1" applyFill="1" applyBorder="1" applyAlignment="1">
      <alignment horizontal="center" vertical="center" wrapText="1"/>
    </xf>
    <xf numFmtId="0" fontId="20" fillId="0" borderId="11" xfId="37" applyFont="1" applyFill="1" applyBorder="1" applyAlignment="1">
      <alignment horizontal="center" vertical="center" wrapText="1"/>
    </xf>
    <xf numFmtId="0" fontId="22" fillId="0" borderId="30" xfId="38" applyFont="1" applyFill="1" applyBorder="1" applyAlignment="1">
      <alignment horizontal="center" vertical="center"/>
    </xf>
    <xf numFmtId="0" fontId="32" fillId="0" borderId="16" xfId="38" applyFont="1" applyFill="1" applyBorder="1" applyAlignment="1">
      <alignment horizontal="center" vertical="center"/>
    </xf>
    <xf numFmtId="0" fontId="22" fillId="0" borderId="11" xfId="38" applyFont="1" applyFill="1" applyBorder="1" applyAlignment="1">
      <alignment horizontal="center" vertical="center"/>
    </xf>
    <xf numFmtId="0" fontId="20" fillId="0" borderId="21" xfId="38" applyFon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center"/>
    </xf>
    <xf numFmtId="0" fontId="20" fillId="0" borderId="11" xfId="0" applyFont="1" applyFill="1" applyBorder="1"/>
    <xf numFmtId="0" fontId="26" fillId="0" borderId="31" xfId="38" applyFont="1" applyFill="1" applyBorder="1" applyAlignment="1">
      <alignment horizontal="center" vertical="center" wrapText="1"/>
    </xf>
    <xf numFmtId="0" fontId="24" fillId="0" borderId="32" xfId="38" applyFont="1" applyFill="1" applyBorder="1" applyAlignment="1">
      <alignment horizontal="center"/>
    </xf>
    <xf numFmtId="0" fontId="35" fillId="0" borderId="11" xfId="38" applyFont="1" applyFill="1" applyBorder="1" applyAlignment="1">
      <alignment horizontal="center" vertical="center"/>
    </xf>
    <xf numFmtId="4" fontId="35" fillId="0" borderId="32" xfId="38" applyNumberFormat="1" applyFont="1" applyFill="1" applyBorder="1" applyAlignment="1">
      <alignment horizontal="right"/>
    </xf>
    <xf numFmtId="4" fontId="36" fillId="0" borderId="32" xfId="38" applyNumberFormat="1" applyFont="1" applyFill="1" applyBorder="1" applyAlignment="1">
      <alignment horizontal="right"/>
    </xf>
    <xf numFmtId="0" fontId="26" fillId="0" borderId="33" xfId="38" applyFont="1" applyFill="1" applyBorder="1" applyAlignment="1">
      <alignment horizontal="center" vertical="center"/>
    </xf>
    <xf numFmtId="0" fontId="26" fillId="0" borderId="31" xfId="38" applyFont="1" applyFill="1" applyBorder="1" applyAlignment="1">
      <alignment horizontal="center" vertical="center"/>
    </xf>
    <xf numFmtId="0" fontId="26" fillId="0" borderId="32" xfId="38" applyFont="1" applyFill="1" applyBorder="1" applyAlignment="1">
      <alignment horizontal="center" vertical="center" wrapText="1"/>
    </xf>
    <xf numFmtId="0" fontId="26" fillId="0" borderId="34" xfId="38" applyFont="1" applyFill="1" applyBorder="1" applyAlignment="1">
      <alignment horizontal="center" vertical="center"/>
    </xf>
    <xf numFmtId="0" fontId="26" fillId="0" borderId="16" xfId="38" applyFont="1" applyFill="1" applyBorder="1" applyAlignment="1">
      <alignment horizontal="center" vertical="center" wrapText="1"/>
    </xf>
    <xf numFmtId="0" fontId="35" fillId="0" borderId="19" xfId="38" applyFont="1" applyFill="1" applyBorder="1" applyAlignment="1">
      <alignment horizontal="center" vertical="center"/>
    </xf>
    <xf numFmtId="0" fontId="35" fillId="0" borderId="21" xfId="38" applyFont="1" applyFill="1" applyBorder="1" applyAlignment="1">
      <alignment horizontal="center" vertical="center"/>
    </xf>
    <xf numFmtId="0" fontId="26" fillId="0" borderId="35" xfId="38" applyFont="1" applyFill="1" applyBorder="1" applyAlignment="1">
      <alignment horizontal="center" vertical="center"/>
    </xf>
    <xf numFmtId="0" fontId="26" fillId="0" borderId="36" xfId="38" applyFont="1" applyFill="1" applyBorder="1" applyAlignment="1">
      <alignment horizontal="center" vertical="center"/>
    </xf>
    <xf numFmtId="0" fontId="26" fillId="0" borderId="35" xfId="38" applyFont="1" applyFill="1" applyBorder="1" applyAlignment="1">
      <alignment horizontal="center" vertical="center" wrapText="1"/>
    </xf>
    <xf numFmtId="0" fontId="27" fillId="0" borderId="35" xfId="38" applyFont="1" applyFill="1" applyBorder="1" applyAlignment="1">
      <alignment horizontal="center" vertical="center"/>
    </xf>
    <xf numFmtId="0" fontId="24" fillId="0" borderId="35" xfId="38" applyFont="1" applyFill="1" applyBorder="1" applyAlignment="1">
      <alignment horizontal="center" vertical="center"/>
    </xf>
    <xf numFmtId="0" fontId="24" fillId="0" borderId="33" xfId="38" applyFont="1" applyFill="1" applyBorder="1" applyAlignment="1">
      <alignment horizontal="center" vertical="center"/>
    </xf>
    <xf numFmtId="4" fontId="38" fillId="0" borderId="32" xfId="38" applyNumberFormat="1" applyFont="1" applyFill="1" applyBorder="1" applyAlignment="1">
      <alignment horizontal="right"/>
    </xf>
    <xf numFmtId="0" fontId="27" fillId="0" borderId="0" xfId="37" applyFont="1" applyFill="1" applyAlignment="1">
      <alignment horizontal="left" vertical="center"/>
    </xf>
    <xf numFmtId="0" fontId="27" fillId="0" borderId="0" xfId="37" applyFont="1" applyFill="1" applyAlignment="1">
      <alignment horizontal="center" vertical="center"/>
    </xf>
    <xf numFmtId="0" fontId="27" fillId="0" borderId="0" xfId="37" applyFont="1" applyFill="1" applyBorder="1" applyAlignment="1">
      <alignment horizontal="center" vertical="center"/>
    </xf>
    <xf numFmtId="0" fontId="27" fillId="0" borderId="0" xfId="37" applyFont="1" applyFill="1" applyAlignment="1">
      <alignment wrapText="1"/>
    </xf>
    <xf numFmtId="0" fontId="19" fillId="0" borderId="0" xfId="37" applyFont="1" applyFill="1" applyAlignment="1">
      <alignment horizontal="right"/>
    </xf>
    <xf numFmtId="0" fontId="0" fillId="0" borderId="0" xfId="37" applyFont="1" applyFill="1" applyAlignment="1">
      <alignment horizontal="right"/>
    </xf>
    <xf numFmtId="0" fontId="0" fillId="0" borderId="0" xfId="37" applyFont="1" applyFill="1" applyBorder="1" applyAlignment="1">
      <alignment horizontal="right"/>
    </xf>
    <xf numFmtId="0" fontId="19" fillId="0" borderId="0" xfId="37" applyFont="1" applyFill="1" applyBorder="1" applyAlignment="1">
      <alignment horizontal="right"/>
    </xf>
    <xf numFmtId="0" fontId="20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right"/>
    </xf>
    <xf numFmtId="0" fontId="39" fillId="0" borderId="10" xfId="37" applyFont="1" applyFill="1" applyBorder="1" applyAlignment="1">
      <alignment horizontal="right" wrapText="1"/>
    </xf>
    <xf numFmtId="0" fontId="39" fillId="0" borderId="10" xfId="37" applyFont="1" applyFill="1" applyBorder="1" applyAlignment="1">
      <alignment horizontal="right"/>
    </xf>
    <xf numFmtId="3" fontId="39" fillId="0" borderId="10" xfId="37" applyNumberFormat="1" applyFont="1" applyFill="1" applyBorder="1" applyAlignment="1">
      <alignment horizontal="right" wrapText="1"/>
    </xf>
    <xf numFmtId="0" fontId="20" fillId="0" borderId="18" xfId="37" applyFont="1" applyFill="1" applyBorder="1" applyAlignment="1">
      <alignment horizontal="center" vertical="center" wrapText="1"/>
    </xf>
    <xf numFmtId="3" fontId="39" fillId="0" borderId="10" xfId="37" applyNumberFormat="1" applyFont="1" applyFill="1" applyBorder="1" applyAlignment="1">
      <alignment horizontal="right"/>
    </xf>
    <xf numFmtId="4" fontId="39" fillId="0" borderId="10" xfId="37" applyNumberFormat="1" applyFont="1" applyFill="1" applyBorder="1" applyAlignment="1">
      <alignment horizontal="right" wrapText="1"/>
    </xf>
    <xf numFmtId="4" fontId="39" fillId="0" borderId="10" xfId="37" applyNumberFormat="1" applyFont="1" applyFill="1" applyBorder="1" applyAlignment="1">
      <alignment horizontal="right"/>
    </xf>
    <xf numFmtId="0" fontId="41" fillId="0" borderId="0" xfId="0" applyFont="1" applyFill="1"/>
    <xf numFmtId="0" fontId="41" fillId="0" borderId="0" xfId="0" applyFont="1" applyAlignment="1">
      <alignment horizontal="right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4" fillId="0" borderId="0" xfId="0" applyFont="1"/>
    <xf numFmtId="0" fontId="41" fillId="0" borderId="41" xfId="0" applyFont="1" applyBorder="1" applyAlignment="1">
      <alignment horizontal="center"/>
    </xf>
    <xf numFmtId="0" fontId="42" fillId="0" borderId="41" xfId="0" applyFont="1" applyBorder="1" applyAlignment="1">
      <alignment horizontal="left"/>
    </xf>
    <xf numFmtId="0" fontId="41" fillId="0" borderId="42" xfId="0" applyFont="1" applyBorder="1" applyAlignment="1">
      <alignment horizontal="center"/>
    </xf>
    <xf numFmtId="0" fontId="45" fillId="24" borderId="42" xfId="0" applyFont="1" applyFill="1" applyBorder="1" applyAlignment="1">
      <alignment horizontal="left" vertical="top" wrapText="1"/>
    </xf>
    <xf numFmtId="49" fontId="20" fillId="0" borderId="42" xfId="0" applyNumberFormat="1" applyFont="1" applyBorder="1" applyAlignment="1">
      <alignment horizontal="center"/>
    </xf>
    <xf numFmtId="49" fontId="46" fillId="0" borderId="42" xfId="0" applyNumberFormat="1" applyFont="1" applyBorder="1" applyAlignment="1">
      <alignment horizontal="left" vertical="top" wrapText="1"/>
    </xf>
    <xf numFmtId="0" fontId="20" fillId="0" borderId="43" xfId="0" applyFont="1" applyBorder="1" applyAlignment="1">
      <alignment horizontal="center"/>
    </xf>
    <xf numFmtId="0" fontId="47" fillId="0" borderId="43" xfId="38" applyFont="1" applyFill="1" applyBorder="1" applyAlignment="1">
      <alignment vertical="center" wrapText="1"/>
    </xf>
    <xf numFmtId="49" fontId="40" fillId="0" borderId="0" xfId="37" applyNumberFormat="1" applyFont="1" applyFill="1" applyBorder="1" applyAlignment="1"/>
    <xf numFmtId="0" fontId="49" fillId="0" borderId="0" xfId="38" applyFont="1" applyFill="1" applyBorder="1" applyAlignment="1">
      <alignment vertical="top" wrapText="1"/>
    </xf>
    <xf numFmtId="0" fontId="1" fillId="0" borderId="0" xfId="0" applyFont="1" applyFill="1"/>
    <xf numFmtId="0" fontId="49" fillId="0" borderId="0" xfId="38" applyFont="1" applyFill="1" applyBorder="1" applyAlignment="1">
      <alignment vertical="center" wrapText="1"/>
    </xf>
    <xf numFmtId="0" fontId="49" fillId="0" borderId="0" xfId="38" applyFont="1" applyFill="1" applyBorder="1" applyAlignment="1"/>
    <xf numFmtId="0" fontId="24" fillId="0" borderId="0" xfId="38" applyFont="1" applyFill="1" applyBorder="1" applyAlignment="1">
      <alignment vertical="center"/>
    </xf>
    <xf numFmtId="0" fontId="1" fillId="0" borderId="0" xfId="0" applyFont="1"/>
    <xf numFmtId="0" fontId="50" fillId="0" borderId="0" xfId="0" applyFont="1"/>
    <xf numFmtId="2" fontId="50" fillId="0" borderId="39" xfId="0" applyNumberFormat="1" applyFont="1" applyFill="1" applyBorder="1" applyAlignment="1">
      <alignment horizontal="center" vertical="center" wrapText="1"/>
    </xf>
    <xf numFmtId="0" fontId="50" fillId="0" borderId="39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50" fillId="0" borderId="46" xfId="0" applyFont="1" applyBorder="1" applyAlignment="1">
      <alignment horizontal="center" wrapText="1"/>
    </xf>
    <xf numFmtId="0" fontId="51" fillId="0" borderId="47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0" xfId="0" applyFont="1"/>
    <xf numFmtId="3" fontId="1" fillId="0" borderId="0" xfId="0" applyNumberFormat="1" applyFont="1"/>
    <xf numFmtId="0" fontId="20" fillId="0" borderId="37" xfId="37" applyFont="1" applyFill="1" applyBorder="1" applyAlignment="1">
      <alignment horizontal="left" vertical="center" wrapText="1"/>
    </xf>
    <xf numFmtId="0" fontId="20" fillId="0" borderId="50" xfId="37" applyFont="1" applyFill="1" applyBorder="1" applyAlignment="1">
      <alignment horizontal="left" vertical="center" wrapText="1"/>
    </xf>
    <xf numFmtId="0" fontId="20" fillId="0" borderId="38" xfId="37" applyFont="1" applyFill="1" applyBorder="1" applyAlignment="1">
      <alignment horizontal="left" vertical="center" wrapText="1"/>
    </xf>
    <xf numFmtId="0" fontId="41" fillId="0" borderId="10" xfId="37" applyFont="1" applyFill="1" applyBorder="1" applyAlignment="1">
      <alignment horizontal="center" wrapText="1"/>
    </xf>
    <xf numFmtId="3" fontId="42" fillId="0" borderId="10" xfId="37" applyNumberFormat="1" applyFont="1" applyFill="1" applyBorder="1" applyAlignment="1">
      <alignment horizontal="right" wrapText="1"/>
    </xf>
    <xf numFmtId="4" fontId="42" fillId="0" borderId="10" xfId="37" applyNumberFormat="1" applyFont="1" applyFill="1" applyBorder="1" applyAlignment="1">
      <alignment horizontal="right" wrapText="1"/>
    </xf>
    <xf numFmtId="4" fontId="42" fillId="0" borderId="10" xfId="37" applyNumberFormat="1" applyFont="1" applyFill="1" applyBorder="1" applyAlignment="1">
      <alignment horizontal="right"/>
    </xf>
    <xf numFmtId="0" fontId="20" fillId="0" borderId="13" xfId="37" applyFont="1" applyFill="1" applyBorder="1" applyAlignment="1">
      <alignment horizontal="center" vertical="center" wrapText="1"/>
    </xf>
    <xf numFmtId="0" fontId="20" fillId="0" borderId="51" xfId="37" applyFont="1" applyFill="1" applyBorder="1" applyAlignment="1">
      <alignment horizontal="center" vertical="center" wrapText="1"/>
    </xf>
    <xf numFmtId="0" fontId="20" fillId="0" borderId="52" xfId="37" applyFont="1" applyFill="1" applyBorder="1" applyAlignment="1">
      <alignment horizontal="center" vertical="center" wrapText="1"/>
    </xf>
    <xf numFmtId="0" fontId="20" fillId="0" borderId="53" xfId="37" applyFont="1" applyFill="1" applyBorder="1" applyAlignment="1">
      <alignment horizontal="center" vertical="center" wrapText="1"/>
    </xf>
    <xf numFmtId="0" fontId="20" fillId="0" borderId="54" xfId="37" applyFont="1" applyFill="1" applyBorder="1" applyAlignment="1">
      <alignment horizontal="left" vertical="center" wrapText="1"/>
    </xf>
    <xf numFmtId="4" fontId="24" fillId="0" borderId="0" xfId="38" applyNumberFormat="1" applyFont="1" applyFill="1" applyBorder="1"/>
    <xf numFmtId="49" fontId="39" fillId="0" borderId="0" xfId="37" applyNumberFormat="1" applyFont="1" applyFill="1" applyBorder="1" applyAlignment="1">
      <alignment horizontal="center" vertical="top" wrapText="1"/>
    </xf>
    <xf numFmtId="49" fontId="39" fillId="0" borderId="0" xfId="37" applyNumberFormat="1" applyFont="1" applyFill="1" applyBorder="1" applyAlignment="1">
      <alignment horizontal="center" wrapText="1"/>
    </xf>
    <xf numFmtId="49" fontId="39" fillId="0" borderId="0" xfId="37" applyNumberFormat="1" applyFont="1" applyFill="1" applyBorder="1" applyAlignment="1"/>
    <xf numFmtId="3" fontId="39" fillId="0" borderId="0" xfId="0" applyNumberFormat="1" applyFont="1"/>
    <xf numFmtId="0" fontId="39" fillId="0" borderId="0" xfId="37" applyFont="1" applyFill="1" applyBorder="1" applyAlignment="1">
      <alignment vertical="center"/>
    </xf>
    <xf numFmtId="0" fontId="39" fillId="0" borderId="0" xfId="37" applyFont="1" applyFill="1" applyAlignment="1">
      <alignment horizontal="center" vertical="center"/>
    </xf>
    <xf numFmtId="0" fontId="39" fillId="0" borderId="0" xfId="37" applyFont="1" applyFill="1" applyAlignment="1">
      <alignment wrapText="1"/>
    </xf>
    <xf numFmtId="0" fontId="39" fillId="0" borderId="0" xfId="37" applyFont="1" applyFill="1" applyAlignment="1">
      <alignment horizontal="center"/>
    </xf>
    <xf numFmtId="0" fontId="39" fillId="0" borderId="0" xfId="37" applyFont="1" applyFill="1" applyAlignment="1">
      <alignment horizontal="right"/>
    </xf>
    <xf numFmtId="0" fontId="39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 vertical="center"/>
    </xf>
    <xf numFmtId="0" fontId="22" fillId="0" borderId="0" xfId="37" applyFont="1" applyFill="1" applyBorder="1" applyAlignment="1">
      <alignment wrapText="1"/>
    </xf>
    <xf numFmtId="0" fontId="20" fillId="0" borderId="55" xfId="38" applyFont="1" applyFill="1" applyBorder="1" applyAlignment="1">
      <alignment horizontal="center" vertical="center"/>
    </xf>
    <xf numFmtId="0" fontId="23" fillId="0" borderId="56" xfId="37" applyFont="1" applyFill="1" applyBorder="1" applyAlignment="1">
      <alignment horizontal="center" vertical="center" wrapText="1"/>
    </xf>
    <xf numFmtId="0" fontId="23" fillId="0" borderId="55" xfId="37" applyFont="1" applyFill="1" applyBorder="1" applyAlignment="1">
      <alignment horizontal="center"/>
    </xf>
    <xf numFmtId="0" fontId="20" fillId="0" borderId="56" xfId="37" applyFont="1" applyFill="1" applyBorder="1" applyAlignment="1">
      <alignment horizontal="left" vertical="center" wrapText="1"/>
    </xf>
    <xf numFmtId="4" fontId="42" fillId="0" borderId="55" xfId="37" applyNumberFormat="1" applyFont="1" applyFill="1" applyBorder="1" applyAlignment="1">
      <alignment horizontal="right"/>
    </xf>
    <xf numFmtId="4" fontId="39" fillId="0" borderId="55" xfId="37" applyNumberFormat="1" applyFont="1" applyFill="1" applyBorder="1" applyAlignment="1">
      <alignment horizontal="right"/>
    </xf>
    <xf numFmtId="0" fontId="20" fillId="0" borderId="57" xfId="37" applyFont="1" applyFill="1" applyBorder="1" applyAlignment="1">
      <alignment horizontal="left" vertical="center" wrapText="1"/>
    </xf>
    <xf numFmtId="0" fontId="20" fillId="0" borderId="58" xfId="37" applyFont="1" applyFill="1" applyBorder="1" applyAlignment="1">
      <alignment horizontal="left" vertical="center" wrapText="1"/>
    </xf>
    <xf numFmtId="0" fontId="20" fillId="0" borderId="59" xfId="37" applyFont="1" applyFill="1" applyBorder="1" applyAlignment="1">
      <alignment horizontal="center" vertical="center" wrapText="1"/>
    </xf>
    <xf numFmtId="0" fontId="20" fillId="0" borderId="59" xfId="37" applyFont="1" applyFill="1" applyBorder="1" applyAlignment="1">
      <alignment vertical="center" wrapText="1"/>
    </xf>
    <xf numFmtId="0" fontId="0" fillId="0" borderId="59" xfId="37" applyFont="1" applyFill="1" applyBorder="1" applyAlignment="1">
      <alignment horizontal="center" wrapText="1"/>
    </xf>
    <xf numFmtId="3" fontId="39" fillId="0" borderId="59" xfId="37" applyNumberFormat="1" applyFont="1" applyFill="1" applyBorder="1" applyAlignment="1">
      <alignment horizontal="right" wrapText="1"/>
    </xf>
    <xf numFmtId="4" fontId="39" fillId="0" borderId="59" xfId="37" applyNumberFormat="1" applyFont="1" applyFill="1" applyBorder="1" applyAlignment="1">
      <alignment horizontal="right" wrapText="1"/>
    </xf>
    <xf numFmtId="3" fontId="39" fillId="0" borderId="59" xfId="37" applyNumberFormat="1" applyFont="1" applyFill="1" applyBorder="1" applyAlignment="1">
      <alignment horizontal="right"/>
    </xf>
    <xf numFmtId="4" fontId="39" fillId="0" borderId="59" xfId="37" applyNumberFormat="1" applyFont="1" applyFill="1" applyBorder="1" applyAlignment="1">
      <alignment horizontal="right"/>
    </xf>
    <xf numFmtId="4" fontId="39" fillId="0" borderId="60" xfId="37" applyNumberFormat="1" applyFont="1" applyFill="1" applyBorder="1" applyAlignment="1">
      <alignment horizontal="right"/>
    </xf>
    <xf numFmtId="0" fontId="41" fillId="0" borderId="61" xfId="0" applyFont="1" applyBorder="1" applyAlignment="1">
      <alignment horizontal="center"/>
    </xf>
    <xf numFmtId="1" fontId="40" fillId="0" borderId="37" xfId="0" applyNumberFormat="1" applyFont="1" applyBorder="1" applyAlignment="1"/>
    <xf numFmtId="1" fontId="40" fillId="0" borderId="62" xfId="0" applyNumberFormat="1" applyFont="1" applyBorder="1" applyAlignment="1"/>
    <xf numFmtId="1" fontId="40" fillId="0" borderId="54" xfId="0" applyNumberFormat="1" applyFont="1" applyBorder="1" applyAlignment="1"/>
    <xf numFmtId="1" fontId="48" fillId="0" borderId="63" xfId="38" applyNumberFormat="1" applyFont="1" applyFill="1" applyBorder="1" applyAlignment="1">
      <alignment vertical="center" wrapText="1"/>
    </xf>
    <xf numFmtId="1" fontId="40" fillId="0" borderId="47" xfId="0" applyNumberFormat="1" applyFont="1" applyBorder="1" applyAlignment="1"/>
    <xf numFmtId="1" fontId="40" fillId="0" borderId="64" xfId="0" applyNumberFormat="1" applyFont="1" applyBorder="1" applyAlignment="1"/>
    <xf numFmtId="1" fontId="40" fillId="0" borderId="65" xfId="0" applyNumberFormat="1" applyFont="1" applyBorder="1" applyAlignment="1"/>
    <xf numFmtId="1" fontId="40" fillId="0" borderId="66" xfId="0" applyNumberFormat="1" applyFont="1" applyBorder="1" applyAlignment="1"/>
    <xf numFmtId="2" fontId="40" fillId="0" borderId="67" xfId="0" applyNumberFormat="1" applyFont="1" applyBorder="1" applyAlignment="1"/>
    <xf numFmtId="2" fontId="40" fillId="0" borderId="62" xfId="0" applyNumberFormat="1" applyFont="1" applyBorder="1" applyAlignment="1"/>
    <xf numFmtId="2" fontId="40" fillId="0" borderId="63" xfId="0" applyNumberFormat="1" applyFont="1" applyBorder="1" applyAlignment="1"/>
    <xf numFmtId="1" fontId="40" fillId="0" borderId="63" xfId="0" applyNumberFormat="1" applyFont="1" applyBorder="1" applyAlignment="1"/>
    <xf numFmtId="2" fontId="40" fillId="0" borderId="46" xfId="0" applyNumberFormat="1" applyFont="1" applyBorder="1" applyAlignment="1"/>
    <xf numFmtId="2" fontId="40" fillId="0" borderId="68" xfId="0" applyNumberFormat="1" applyFont="1" applyBorder="1" applyAlignment="1"/>
    <xf numFmtId="2" fontId="40" fillId="0" borderId="69" xfId="0" applyNumberFormat="1" applyFont="1" applyBorder="1" applyAlignment="1"/>
    <xf numFmtId="0" fontId="43" fillId="0" borderId="70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3" fontId="24" fillId="0" borderId="0" xfId="38" applyNumberFormat="1" applyFont="1" applyFill="1" applyBorder="1"/>
    <xf numFmtId="0" fontId="40" fillId="0" borderId="31" xfId="0" applyFont="1" applyBorder="1"/>
    <xf numFmtId="0" fontId="40" fillId="0" borderId="33" xfId="0" applyFont="1" applyBorder="1"/>
    <xf numFmtId="0" fontId="40" fillId="0" borderId="32" xfId="0" applyFont="1" applyBorder="1"/>
    <xf numFmtId="4" fontId="44" fillId="0" borderId="10" xfId="37" applyNumberFormat="1" applyFont="1" applyFill="1" applyBorder="1" applyAlignment="1">
      <alignment horizontal="right" wrapText="1"/>
    </xf>
    <xf numFmtId="1" fontId="24" fillId="0" borderId="0" xfId="37" applyNumberFormat="1" applyFont="1" applyFill="1" applyBorder="1"/>
    <xf numFmtId="1" fontId="24" fillId="0" borderId="0" xfId="38" applyNumberFormat="1" applyFont="1" applyFill="1" applyBorder="1"/>
    <xf numFmtId="1" fontId="26" fillId="0" borderId="0" xfId="38" applyNumberFormat="1" applyFont="1" applyFill="1" applyBorder="1" applyAlignment="1">
      <alignment horizontal="center" vertical="center" wrapText="1"/>
    </xf>
    <xf numFmtId="1" fontId="26" fillId="0" borderId="0" xfId="38" applyNumberFormat="1" applyFont="1" applyFill="1" applyBorder="1" applyAlignment="1">
      <alignment horizontal="center" vertical="center"/>
    </xf>
    <xf numFmtId="1" fontId="24" fillId="0" borderId="0" xfId="38" applyNumberFormat="1" applyFont="1" applyFill="1" applyBorder="1" applyAlignment="1">
      <alignment horizontal="center"/>
    </xf>
    <xf numFmtId="1" fontId="35" fillId="0" borderId="0" xfId="38" applyNumberFormat="1" applyFont="1" applyFill="1" applyBorder="1" applyAlignment="1">
      <alignment horizontal="right"/>
    </xf>
    <xf numFmtId="4" fontId="36" fillId="25" borderId="32" xfId="38" applyNumberFormat="1" applyFont="1" applyFill="1" applyBorder="1" applyAlignment="1">
      <alignment horizontal="right"/>
    </xf>
    <xf numFmtId="3" fontId="39" fillId="25" borderId="10" xfId="37" applyNumberFormat="1" applyFont="1" applyFill="1" applyBorder="1" applyAlignment="1">
      <alignment horizontal="right" wrapText="1"/>
    </xf>
    <xf numFmtId="4" fontId="39" fillId="25" borderId="10" xfId="37" applyNumberFormat="1" applyFont="1" applyFill="1" applyBorder="1" applyAlignment="1">
      <alignment horizontal="right" wrapText="1"/>
    </xf>
    <xf numFmtId="3" fontId="39" fillId="25" borderId="10" xfId="37" applyNumberFormat="1" applyFont="1" applyFill="1" applyBorder="1" applyAlignment="1">
      <alignment horizontal="right"/>
    </xf>
    <xf numFmtId="4" fontId="39" fillId="25" borderId="10" xfId="37" applyNumberFormat="1" applyFont="1" applyFill="1" applyBorder="1" applyAlignment="1">
      <alignment horizontal="right"/>
    </xf>
    <xf numFmtId="4" fontId="39" fillId="25" borderId="55" xfId="37" applyNumberFormat="1" applyFont="1" applyFill="1" applyBorder="1" applyAlignment="1">
      <alignment horizontal="right"/>
    </xf>
    <xf numFmtId="2" fontId="36" fillId="0" borderId="0" xfId="38" applyNumberFormat="1" applyFont="1" applyFill="1" applyBorder="1" applyAlignment="1">
      <alignment horizontal="right"/>
    </xf>
    <xf numFmtId="0" fontId="51" fillId="0" borderId="37" xfId="0" applyFont="1" applyFill="1" applyBorder="1" applyAlignment="1">
      <alignment horizontal="center"/>
    </xf>
    <xf numFmtId="0" fontId="51" fillId="0" borderId="41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3" fontId="40" fillId="0" borderId="0" xfId="0" applyNumberFormat="1" applyFont="1" applyBorder="1"/>
    <xf numFmtId="0" fontId="41" fillId="25" borderId="64" xfId="0" applyFont="1" applyFill="1" applyBorder="1" applyAlignment="1">
      <alignment wrapText="1"/>
    </xf>
    <xf numFmtId="0" fontId="41" fillId="25" borderId="74" xfId="0" applyFont="1" applyFill="1" applyBorder="1" applyAlignment="1">
      <alignment wrapText="1"/>
    </xf>
    <xf numFmtId="0" fontId="41" fillId="25" borderId="75" xfId="0" applyFont="1" applyFill="1" applyBorder="1" applyAlignment="1">
      <alignment wrapText="1"/>
    </xf>
    <xf numFmtId="0" fontId="41" fillId="25" borderId="0" xfId="0" applyFont="1" applyFill="1" applyBorder="1" applyAlignment="1">
      <alignment wrapText="1"/>
    </xf>
    <xf numFmtId="3" fontId="40" fillId="25" borderId="0" xfId="0" applyNumberFormat="1" applyFont="1" applyFill="1" applyBorder="1"/>
    <xf numFmtId="0" fontId="40" fillId="25" borderId="0" xfId="0" applyFont="1" applyFill="1" applyBorder="1"/>
    <xf numFmtId="0" fontId="40" fillId="25" borderId="33" xfId="0" applyFont="1" applyFill="1" applyBorder="1" applyAlignment="1">
      <alignment horizontal="center" wrapText="1"/>
    </xf>
    <xf numFmtId="0" fontId="40" fillId="0" borderId="32" xfId="0" applyFont="1" applyBorder="1" applyAlignment="1">
      <alignment horizontal="center"/>
    </xf>
    <xf numFmtId="3" fontId="40" fillId="0" borderId="0" xfId="0" applyNumberFormat="1" applyFont="1" applyBorder="1" applyAlignment="1">
      <alignment wrapText="1"/>
    </xf>
    <xf numFmtId="0" fontId="41" fillId="25" borderId="32" xfId="0" applyFont="1" applyFill="1" applyBorder="1" applyAlignment="1">
      <alignment wrapText="1"/>
    </xf>
    <xf numFmtId="0" fontId="41" fillId="0" borderId="32" xfId="0" applyFont="1" applyBorder="1"/>
    <xf numFmtId="0" fontId="41" fillId="0" borderId="32" xfId="0" applyFont="1" applyBorder="1" applyAlignment="1">
      <alignment horizontal="center"/>
    </xf>
    <xf numFmtId="0" fontId="41" fillId="25" borderId="32" xfId="0" applyFont="1" applyFill="1" applyBorder="1" applyAlignment="1">
      <alignment horizontal="left" vertical="center" wrapText="1"/>
    </xf>
    <xf numFmtId="0" fontId="40" fillId="25" borderId="32" xfId="0" applyFont="1" applyFill="1" applyBorder="1" applyAlignment="1">
      <alignment horizontal="left" vertical="center" wrapText="1"/>
    </xf>
    <xf numFmtId="3" fontId="56" fillId="0" borderId="0" xfId="0" applyNumberFormat="1" applyFont="1" applyBorder="1"/>
    <xf numFmtId="0" fontId="40" fillId="0" borderId="32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0" fillId="25" borderId="32" xfId="0" applyFont="1" applyFill="1" applyBorder="1" applyAlignment="1">
      <alignment wrapText="1"/>
    </xf>
    <xf numFmtId="0" fontId="40" fillId="0" borderId="32" xfId="0" applyFont="1" applyBorder="1" applyAlignment="1">
      <alignment wrapText="1"/>
    </xf>
    <xf numFmtId="0" fontId="40" fillId="0" borderId="32" xfId="0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0" fontId="41" fillId="0" borderId="32" xfId="0" applyFont="1" applyBorder="1" applyAlignment="1">
      <alignment wrapText="1"/>
    </xf>
    <xf numFmtId="49" fontId="40" fillId="0" borderId="32" xfId="37" applyNumberFormat="1" applyFont="1" applyFill="1" applyBorder="1" applyAlignment="1">
      <alignment horizontal="center" vertical="center"/>
    </xf>
    <xf numFmtId="49" fontId="40" fillId="0" borderId="32" xfId="37" applyNumberFormat="1" applyFont="1" applyFill="1" applyBorder="1" applyAlignment="1">
      <alignment horizontal="left" vertical="top" wrapText="1"/>
    </xf>
    <xf numFmtId="49" fontId="40" fillId="0" borderId="32" xfId="37" applyNumberFormat="1" applyFont="1" applyFill="1" applyBorder="1" applyAlignment="1"/>
    <xf numFmtId="3" fontId="40" fillId="0" borderId="0" xfId="37" applyNumberFormat="1" applyFont="1" applyFill="1" applyBorder="1" applyAlignment="1"/>
    <xf numFmtId="0" fontId="42" fillId="25" borderId="31" xfId="0" applyFont="1" applyFill="1" applyBorder="1" applyAlignment="1">
      <alignment horizontal="center" wrapText="1"/>
    </xf>
    <xf numFmtId="0" fontId="41" fillId="25" borderId="33" xfId="0" applyFont="1" applyFill="1" applyBorder="1" applyAlignment="1">
      <alignment horizontal="center" wrapText="1"/>
    </xf>
    <xf numFmtId="0" fontId="41" fillId="25" borderId="74" xfId="0" applyFont="1" applyFill="1" applyBorder="1" applyAlignment="1">
      <alignment horizontal="center" wrapText="1"/>
    </xf>
    <xf numFmtId="0" fontId="41" fillId="25" borderId="44" xfId="0" applyFont="1" applyFill="1" applyBorder="1" applyAlignment="1">
      <alignment horizontal="center" wrapText="1"/>
    </xf>
    <xf numFmtId="0" fontId="41" fillId="25" borderId="32" xfId="0" applyFont="1" applyFill="1" applyBorder="1" applyAlignment="1">
      <alignment horizontal="center" wrapText="1"/>
    </xf>
    <xf numFmtId="0" fontId="41" fillId="0" borderId="0" xfId="0" applyFont="1" applyBorder="1"/>
    <xf numFmtId="49" fontId="40" fillId="0" borderId="0" xfId="0" applyNumberFormat="1" applyFont="1" applyBorder="1"/>
    <xf numFmtId="0" fontId="41" fillId="25" borderId="32" xfId="0" applyFont="1" applyFill="1" applyBorder="1" applyAlignment="1">
      <alignment horizontal="left" wrapText="1"/>
    </xf>
    <xf numFmtId="49" fontId="41" fillId="0" borderId="32" xfId="37" applyNumberFormat="1" applyFont="1" applyFill="1" applyBorder="1" applyAlignment="1">
      <alignment horizontal="left" vertical="top" wrapText="1"/>
    </xf>
    <xf numFmtId="49" fontId="41" fillId="0" borderId="32" xfId="37" applyNumberFormat="1" applyFont="1" applyFill="1" applyBorder="1" applyAlignment="1">
      <alignment horizontal="left" wrapText="1"/>
    </xf>
    <xf numFmtId="49" fontId="39" fillId="0" borderId="0" xfId="37" applyNumberFormat="1" applyFont="1" applyFill="1" applyBorder="1" applyAlignment="1">
      <alignment vertical="top" wrapText="1"/>
    </xf>
    <xf numFmtId="49" fontId="39" fillId="0" borderId="0" xfId="37" applyNumberFormat="1" applyFont="1" applyFill="1" applyBorder="1" applyAlignment="1">
      <alignment wrapText="1"/>
    </xf>
    <xf numFmtId="0" fontId="24" fillId="25" borderId="0" xfId="38" applyFont="1" applyFill="1" applyBorder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24" fillId="0" borderId="0" xfId="37" applyNumberFormat="1" applyFont="1" applyFill="1" applyBorder="1"/>
    <xf numFmtId="2" fontId="24" fillId="0" borderId="0" xfId="38" applyNumberFormat="1" applyFont="1" applyFill="1" applyBorder="1"/>
    <xf numFmtId="2" fontId="26" fillId="0" borderId="0" xfId="38" applyNumberFormat="1" applyFont="1" applyFill="1" applyBorder="1" applyAlignment="1">
      <alignment horizontal="center" vertical="center" wrapText="1"/>
    </xf>
    <xf numFmtId="2" fontId="26" fillId="0" borderId="0" xfId="38" applyNumberFormat="1" applyFont="1" applyFill="1" applyBorder="1" applyAlignment="1">
      <alignment horizontal="center" vertical="center"/>
    </xf>
    <xf numFmtId="2" fontId="24" fillId="0" borderId="0" xfId="38" applyNumberFormat="1" applyFont="1" applyFill="1" applyBorder="1" applyAlignment="1">
      <alignment horizontal="center"/>
    </xf>
    <xf numFmtId="2" fontId="35" fillId="0" borderId="0" xfId="38" applyNumberFormat="1" applyFont="1" applyFill="1" applyBorder="1" applyAlignment="1">
      <alignment horizontal="right"/>
    </xf>
    <xf numFmtId="2" fontId="24" fillId="25" borderId="0" xfId="38" applyNumberFormat="1" applyFont="1" applyFill="1" applyBorder="1"/>
    <xf numFmtId="2" fontId="38" fillId="0" borderId="0" xfId="38" applyNumberFormat="1" applyFont="1" applyFill="1" applyBorder="1" applyAlignment="1">
      <alignment horizontal="right"/>
    </xf>
    <xf numFmtId="2" fontId="57" fillId="0" borderId="0" xfId="38" applyNumberFormat="1" applyFont="1" applyFill="1" applyBorder="1"/>
    <xf numFmtId="4" fontId="24" fillId="25" borderId="0" xfId="38" applyNumberFormat="1" applyFont="1" applyFill="1" applyBorder="1"/>
    <xf numFmtId="1" fontId="39" fillId="0" borderId="10" xfId="37" applyNumberFormat="1" applyFont="1" applyFill="1" applyBorder="1" applyAlignment="1">
      <alignment horizontal="right"/>
    </xf>
    <xf numFmtId="0" fontId="26" fillId="0" borderId="17" xfId="38" applyFont="1" applyFill="1" applyBorder="1" applyAlignment="1">
      <alignment horizontal="left" vertical="top" wrapText="1"/>
    </xf>
    <xf numFmtId="0" fontId="24" fillId="0" borderId="17" xfId="38" applyFont="1" applyFill="1" applyBorder="1" applyAlignment="1">
      <alignment vertical="top" wrapText="1"/>
    </xf>
    <xf numFmtId="0" fontId="24" fillId="0" borderId="17" xfId="38" applyFont="1" applyFill="1" applyBorder="1" applyAlignment="1">
      <alignment horizontal="left" vertical="top" wrapText="1"/>
    </xf>
    <xf numFmtId="0" fontId="26" fillId="0" borderId="17" xfId="38" applyFont="1" applyFill="1" applyBorder="1" applyAlignment="1">
      <alignment horizontal="left" vertical="center" wrapText="1"/>
    </xf>
    <xf numFmtId="0" fontId="26" fillId="0" borderId="17" xfId="38" applyFont="1" applyFill="1" applyBorder="1" applyAlignment="1">
      <alignment vertical="center" wrapText="1"/>
    </xf>
    <xf numFmtId="0" fontId="26" fillId="0" borderId="17" xfId="38" applyFont="1" applyFill="1" applyBorder="1" applyAlignment="1">
      <alignment vertical="top" wrapText="1"/>
    </xf>
    <xf numFmtId="0" fontId="26" fillId="0" borderId="34" xfId="38" applyFont="1" applyFill="1" applyBorder="1" applyAlignment="1">
      <alignment horizontal="left" vertical="top" wrapText="1"/>
    </xf>
    <xf numFmtId="49" fontId="26" fillId="0" borderId="17" xfId="38" applyNumberFormat="1" applyFont="1" applyFill="1" applyBorder="1" applyAlignment="1">
      <alignment horizontal="left" vertical="top" wrapText="1"/>
    </xf>
    <xf numFmtId="0" fontId="26" fillId="0" borderId="34" xfId="38" applyFont="1" applyFill="1" applyBorder="1" applyAlignment="1">
      <alignment vertical="top" wrapText="1"/>
    </xf>
    <xf numFmtId="49" fontId="26" fillId="0" borderId="34" xfId="38" applyNumberFormat="1" applyFont="1" applyFill="1" applyBorder="1" applyAlignment="1">
      <alignment horizontal="left" vertical="top" wrapText="1"/>
    </xf>
    <xf numFmtId="0" fontId="26" fillId="0" borderId="76" xfId="38" applyFont="1" applyFill="1" applyBorder="1" applyAlignment="1">
      <alignment horizontal="left" vertical="top" wrapText="1"/>
    </xf>
    <xf numFmtId="0" fontId="26" fillId="0" borderId="17" xfId="37" applyFont="1" applyFill="1" applyBorder="1" applyAlignment="1">
      <alignment horizontal="left" vertical="top" wrapText="1"/>
    </xf>
    <xf numFmtId="0" fontId="26" fillId="25" borderId="32" xfId="38" applyFont="1" applyFill="1" applyBorder="1" applyAlignment="1">
      <alignment horizontal="center" vertical="center" wrapText="1"/>
    </xf>
    <xf numFmtId="0" fontId="35" fillId="0" borderId="32" xfId="38" applyFont="1" applyFill="1" applyBorder="1" applyAlignment="1">
      <alignment horizontal="center"/>
    </xf>
    <xf numFmtId="3" fontId="35" fillId="0" borderId="32" xfId="38" applyNumberFormat="1" applyFont="1" applyFill="1" applyBorder="1" applyAlignment="1">
      <alignment horizontal="right"/>
    </xf>
    <xf numFmtId="3" fontId="24" fillId="0" borderId="32" xfId="38" applyNumberFormat="1" applyFont="1" applyFill="1" applyBorder="1" applyAlignment="1">
      <alignment horizontal="right"/>
    </xf>
    <xf numFmtId="3" fontId="26" fillId="0" borderId="32" xfId="38" applyNumberFormat="1" applyFont="1" applyFill="1" applyBorder="1" applyAlignment="1">
      <alignment horizontal="right"/>
    </xf>
    <xf numFmtId="3" fontId="36" fillId="0" borderId="32" xfId="38" applyNumberFormat="1" applyFont="1" applyFill="1" applyBorder="1" applyAlignment="1">
      <alignment horizontal="right"/>
    </xf>
    <xf numFmtId="3" fontId="40" fillId="0" borderId="32" xfId="38" applyNumberFormat="1" applyFont="1" applyFill="1" applyBorder="1" applyAlignment="1">
      <alignment horizontal="right"/>
    </xf>
    <xf numFmtId="3" fontId="41" fillId="0" borderId="32" xfId="38" applyNumberFormat="1" applyFont="1" applyFill="1" applyBorder="1" applyAlignment="1">
      <alignment horizontal="right"/>
    </xf>
    <xf numFmtId="3" fontId="20" fillId="0" borderId="32" xfId="38" applyNumberFormat="1" applyFont="1" applyFill="1" applyBorder="1" applyAlignment="1">
      <alignment horizontal="right"/>
    </xf>
    <xf numFmtId="4" fontId="55" fillId="0" borderId="32" xfId="38" applyNumberFormat="1" applyFont="1" applyFill="1" applyBorder="1" applyAlignment="1">
      <alignment horizontal="right"/>
    </xf>
    <xf numFmtId="3" fontId="55" fillId="0" borderId="32" xfId="38" applyNumberFormat="1" applyFont="1" applyFill="1" applyBorder="1" applyAlignment="1">
      <alignment horizontal="right"/>
    </xf>
    <xf numFmtId="4" fontId="20" fillId="0" borderId="32" xfId="38" applyNumberFormat="1" applyFont="1" applyFill="1" applyBorder="1" applyAlignment="1">
      <alignment horizontal="right"/>
    </xf>
    <xf numFmtId="3" fontId="55" fillId="25" borderId="32" xfId="38" applyNumberFormat="1" applyFont="1" applyFill="1" applyBorder="1" applyAlignment="1">
      <alignment horizontal="right"/>
    </xf>
    <xf numFmtId="3" fontId="40" fillId="25" borderId="32" xfId="38" applyNumberFormat="1" applyFont="1" applyFill="1" applyBorder="1" applyAlignment="1">
      <alignment horizontal="right"/>
    </xf>
    <xf numFmtId="4" fontId="20" fillId="25" borderId="32" xfId="38" applyNumberFormat="1" applyFont="1" applyFill="1" applyBorder="1" applyAlignment="1">
      <alignment horizontal="right"/>
    </xf>
    <xf numFmtId="4" fontId="55" fillId="25" borderId="32" xfId="38" applyNumberFormat="1" applyFont="1" applyFill="1" applyBorder="1" applyAlignment="1">
      <alignment horizontal="right"/>
    </xf>
    <xf numFmtId="3" fontId="36" fillId="25" borderId="32" xfId="38" applyNumberFormat="1" applyFont="1" applyFill="1" applyBorder="1" applyAlignment="1">
      <alignment horizontal="right"/>
    </xf>
    <xf numFmtId="3" fontId="24" fillId="25" borderId="32" xfId="38" applyNumberFormat="1" applyFont="1" applyFill="1" applyBorder="1" applyAlignment="1">
      <alignment horizontal="right"/>
    </xf>
    <xf numFmtId="4" fontId="24" fillId="0" borderId="32" xfId="38" applyNumberFormat="1" applyFont="1" applyFill="1" applyBorder="1" applyAlignment="1">
      <alignment horizontal="right"/>
    </xf>
    <xf numFmtId="4" fontId="40" fillId="25" borderId="32" xfId="38" applyNumberFormat="1" applyFont="1" applyFill="1" applyBorder="1" applyAlignment="1">
      <alignment horizontal="right"/>
    </xf>
    <xf numFmtId="0" fontId="41" fillId="0" borderId="32" xfId="0" applyFont="1" applyBorder="1" applyAlignment="1">
      <alignment horizontal="center" vertical="center"/>
    </xf>
    <xf numFmtId="3" fontId="0" fillId="0" borderId="0" xfId="37" applyNumberFormat="1" applyFont="1" applyFill="1" applyBorder="1"/>
    <xf numFmtId="1" fontId="36" fillId="0" borderId="0" xfId="38" applyNumberFormat="1" applyFont="1" applyFill="1" applyBorder="1" applyAlignment="1">
      <alignment horizontal="right"/>
    </xf>
    <xf numFmtId="4" fontId="40" fillId="0" borderId="32" xfId="38" applyNumberFormat="1" applyFont="1" applyFill="1" applyBorder="1" applyAlignment="1">
      <alignment horizontal="right"/>
    </xf>
    <xf numFmtId="0" fontId="35" fillId="0" borderId="74" xfId="37" applyFont="1" applyFill="1" applyBorder="1" applyAlignment="1">
      <alignment horizontal="center"/>
    </xf>
    <xf numFmtId="3" fontId="58" fillId="25" borderId="32" xfId="38" applyNumberFormat="1" applyFont="1" applyFill="1" applyBorder="1" applyAlignment="1">
      <alignment horizontal="right"/>
    </xf>
    <xf numFmtId="3" fontId="58" fillId="0" borderId="32" xfId="38" applyNumberFormat="1" applyFont="1" applyFill="1" applyBorder="1" applyAlignment="1">
      <alignment horizontal="right"/>
    </xf>
    <xf numFmtId="3" fontId="41" fillId="0" borderId="32" xfId="0" applyNumberFormat="1" applyFont="1" applyFill="1" applyBorder="1" applyAlignment="1">
      <alignment wrapText="1"/>
    </xf>
    <xf numFmtId="3" fontId="40" fillId="0" borderId="32" xfId="0" applyNumberFormat="1" applyFont="1" applyFill="1" applyBorder="1" applyAlignment="1">
      <alignment wrapText="1"/>
    </xf>
    <xf numFmtId="3" fontId="40" fillId="0" borderId="32" xfId="0" applyNumberFormat="1" applyFont="1" applyFill="1" applyBorder="1"/>
    <xf numFmtId="3" fontId="41" fillId="0" borderId="32" xfId="0" applyNumberFormat="1" applyFont="1" applyFill="1" applyBorder="1"/>
    <xf numFmtId="3" fontId="41" fillId="0" borderId="32" xfId="37" applyNumberFormat="1" applyFont="1" applyFill="1" applyBorder="1" applyAlignment="1"/>
    <xf numFmtId="3" fontId="59" fillId="0" borderId="32" xfId="0" applyNumberFormat="1" applyFont="1" applyFill="1" applyBorder="1" applyAlignment="1">
      <alignment wrapText="1"/>
    </xf>
    <xf numFmtId="2" fontId="24" fillId="0" borderId="0" xfId="38" applyNumberFormat="1" applyFont="1" applyFill="1" applyBorder="1" applyAlignment="1">
      <alignment horizontal="right"/>
    </xf>
    <xf numFmtId="3" fontId="59" fillId="0" borderId="32" xfId="38" applyNumberFormat="1" applyFont="1" applyFill="1" applyBorder="1" applyAlignment="1">
      <alignment horizontal="right"/>
    </xf>
    <xf numFmtId="3" fontId="60" fillId="25" borderId="32" xfId="38" applyNumberFormat="1" applyFont="1" applyFill="1" applyBorder="1" applyAlignment="1">
      <alignment horizontal="right"/>
    </xf>
    <xf numFmtId="3" fontId="60" fillId="0" borderId="32" xfId="38" applyNumberFormat="1" applyFont="1" applyFill="1" applyBorder="1" applyAlignment="1">
      <alignment horizontal="right"/>
    </xf>
    <xf numFmtId="3" fontId="59" fillId="25" borderId="32" xfId="38" applyNumberFormat="1" applyFont="1" applyFill="1" applyBorder="1" applyAlignment="1">
      <alignment horizontal="right"/>
    </xf>
    <xf numFmtId="49" fontId="40" fillId="0" borderId="77" xfId="0" applyNumberFormat="1" applyFont="1" applyFill="1" applyBorder="1" applyAlignment="1">
      <alignment horizontal="right"/>
    </xf>
    <xf numFmtId="49" fontId="40" fillId="0" borderId="67" xfId="0" applyNumberFormat="1" applyFont="1" applyFill="1" applyBorder="1" applyAlignment="1">
      <alignment horizontal="right"/>
    </xf>
    <xf numFmtId="49" fontId="40" fillId="0" borderId="78" xfId="0" applyNumberFormat="1" applyFont="1" applyFill="1" applyBorder="1" applyAlignment="1">
      <alignment horizontal="right"/>
    </xf>
    <xf numFmtId="49" fontId="40" fillId="0" borderId="79" xfId="0" applyNumberFormat="1" applyFont="1" applyFill="1" applyBorder="1" applyAlignment="1">
      <alignment horizontal="right"/>
    </xf>
    <xf numFmtId="0" fontId="49" fillId="0" borderId="42" xfId="0" applyFont="1" applyFill="1" applyBorder="1" applyAlignment="1">
      <alignment horizontal="center"/>
    </xf>
    <xf numFmtId="49" fontId="40" fillId="0" borderId="80" xfId="0" applyNumberFormat="1" applyFont="1" applyFill="1" applyBorder="1" applyAlignment="1">
      <alignment horizontal="right"/>
    </xf>
    <xf numFmtId="49" fontId="40" fillId="0" borderId="46" xfId="0" applyNumberFormat="1" applyFont="1" applyFill="1" applyBorder="1" applyAlignment="1">
      <alignment horizontal="right"/>
    </xf>
    <xf numFmtId="49" fontId="40" fillId="0" borderId="80" xfId="0" applyNumberFormat="1" applyFont="1" applyFill="1" applyBorder="1" applyAlignment="1">
      <alignment horizontal="center"/>
    </xf>
    <xf numFmtId="49" fontId="40" fillId="0" borderId="46" xfId="0" applyNumberFormat="1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/>
    </xf>
    <xf numFmtId="0" fontId="50" fillId="0" borderId="63" xfId="0" applyFont="1" applyFill="1" applyBorder="1" applyAlignment="1">
      <alignment horizontal="center"/>
    </xf>
    <xf numFmtId="49" fontId="40" fillId="0" borderId="63" xfId="0" applyNumberFormat="1" applyFont="1" applyFill="1" applyBorder="1" applyAlignment="1">
      <alignment horizontal="center"/>
    </xf>
    <xf numFmtId="49" fontId="40" fillId="0" borderId="69" xfId="0" applyNumberFormat="1" applyFont="1" applyFill="1" applyBorder="1" applyAlignment="1">
      <alignment horizontal="center"/>
    </xf>
    <xf numFmtId="49" fontId="40" fillId="0" borderId="66" xfId="0" applyNumberFormat="1" applyFont="1" applyFill="1" applyBorder="1" applyAlignment="1">
      <alignment horizontal="center"/>
    </xf>
    <xf numFmtId="0" fontId="1" fillId="0" borderId="80" xfId="0" applyFont="1" applyFill="1" applyBorder="1" applyAlignment="1"/>
    <xf numFmtId="0" fontId="1" fillId="0" borderId="81" xfId="0" applyFont="1" applyFill="1" applyBorder="1" applyAlignment="1"/>
    <xf numFmtId="49" fontId="40" fillId="0" borderId="80" xfId="0" applyNumberFormat="1" applyFont="1" applyFill="1" applyBorder="1" applyAlignment="1">
      <alignment horizontal="center" wrapText="1"/>
    </xf>
    <xf numFmtId="49" fontId="40" fillId="0" borderId="46" xfId="0" applyNumberFormat="1" applyFont="1" applyFill="1" applyBorder="1" applyAlignment="1">
      <alignment horizontal="center" wrapText="1"/>
    </xf>
    <xf numFmtId="49" fontId="40" fillId="0" borderId="45" xfId="0" applyNumberFormat="1" applyFont="1" applyFill="1" applyBorder="1" applyAlignment="1">
      <alignment horizontal="center" wrapText="1"/>
    </xf>
    <xf numFmtId="49" fontId="40" fillId="0" borderId="38" xfId="0" applyNumberFormat="1" applyFont="1" applyFill="1" applyBorder="1" applyAlignment="1">
      <alignment horizontal="center"/>
    </xf>
    <xf numFmtId="49" fontId="40" fillId="0" borderId="82" xfId="0" applyNumberFormat="1" applyFont="1" applyFill="1" applyBorder="1" applyAlignment="1">
      <alignment horizontal="center"/>
    </xf>
    <xf numFmtId="49" fontId="40" fillId="0" borderId="83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right"/>
    </xf>
    <xf numFmtId="49" fontId="0" fillId="0" borderId="70" xfId="0" applyNumberFormat="1" applyFont="1" applyFill="1" applyBorder="1" applyAlignment="1">
      <alignment horizontal="right"/>
    </xf>
    <xf numFmtId="0" fontId="51" fillId="0" borderId="41" xfId="0" applyFont="1" applyBorder="1" applyAlignment="1">
      <alignment horizontal="center"/>
    </xf>
    <xf numFmtId="0" fontId="51" fillId="0" borderId="41" xfId="0" applyFont="1" applyBorder="1" applyAlignment="1">
      <alignment horizontal="center" vertical="center" wrapText="1"/>
    </xf>
    <xf numFmtId="0" fontId="1" fillId="0" borderId="43" xfId="0" applyFont="1" applyBorder="1"/>
    <xf numFmtId="0" fontId="51" fillId="0" borderId="81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1" fillId="0" borderId="69" xfId="0" applyFont="1" applyFill="1" applyBorder="1"/>
    <xf numFmtId="0" fontId="1" fillId="0" borderId="46" xfId="0" applyFont="1" applyFill="1" applyBorder="1" applyAlignment="1"/>
    <xf numFmtId="0" fontId="1" fillId="0" borderId="82" xfId="0" applyFont="1" applyFill="1" applyBorder="1"/>
    <xf numFmtId="0" fontId="22" fillId="0" borderId="84" xfId="0" applyFont="1" applyFill="1" applyBorder="1" applyAlignment="1">
      <alignment horizontal="center"/>
    </xf>
    <xf numFmtId="0" fontId="22" fillId="0" borderId="85" xfId="0" applyFont="1" applyFill="1" applyBorder="1" applyAlignment="1">
      <alignment horizontal="center"/>
    </xf>
    <xf numFmtId="4" fontId="35" fillId="0" borderId="0" xfId="38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2" fillId="0" borderId="75" xfId="0" applyFont="1" applyFill="1" applyBorder="1" applyAlignment="1">
      <alignment horizontal="center"/>
    </xf>
    <xf numFmtId="49" fontId="40" fillId="0" borderId="62" xfId="0" applyNumberFormat="1" applyFont="1" applyFill="1" applyBorder="1" applyAlignment="1">
      <alignment horizontal="center"/>
    </xf>
    <xf numFmtId="49" fontId="40" fillId="0" borderId="68" xfId="0" applyNumberFormat="1" applyFont="1" applyFill="1" applyBorder="1" applyAlignment="1">
      <alignment horizontal="center"/>
    </xf>
    <xf numFmtId="0" fontId="49" fillId="0" borderId="64" xfId="0" applyFont="1" applyFill="1" applyBorder="1" applyAlignment="1">
      <alignment horizontal="center"/>
    </xf>
    <xf numFmtId="0" fontId="22" fillId="0" borderId="74" xfId="0" applyFont="1" applyFill="1" applyBorder="1" applyAlignment="1">
      <alignment horizontal="center"/>
    </xf>
    <xf numFmtId="0" fontId="51" fillId="0" borderId="67" xfId="0" applyFont="1" applyFill="1" applyBorder="1" applyAlignment="1"/>
    <xf numFmtId="0" fontId="53" fillId="0" borderId="80" xfId="0" applyFont="1" applyFill="1" applyBorder="1" applyAlignment="1"/>
    <xf numFmtId="0" fontId="48" fillId="0" borderId="62" xfId="0" applyFont="1" applyFill="1" applyBorder="1"/>
    <xf numFmtId="0" fontId="48" fillId="0" borderId="80" xfId="0" applyFont="1" applyFill="1" applyBorder="1"/>
    <xf numFmtId="0" fontId="48" fillId="0" borderId="54" xfId="0" applyFont="1" applyFill="1" applyBorder="1"/>
    <xf numFmtId="0" fontId="1" fillId="0" borderId="86" xfId="0" applyFont="1" applyBorder="1"/>
    <xf numFmtId="0" fontId="1" fillId="0" borderId="39" xfId="0" applyFont="1" applyFill="1" applyBorder="1"/>
    <xf numFmtId="0" fontId="50" fillId="0" borderId="71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49" fontId="39" fillId="0" borderId="0" xfId="37" applyNumberFormat="1" applyFont="1" applyFill="1" applyBorder="1" applyAlignment="1">
      <alignment horizontal="center"/>
    </xf>
    <xf numFmtId="3" fontId="40" fillId="0" borderId="31" xfId="38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horizontal="right" vertical="top" wrapText="1"/>
    </xf>
    <xf numFmtId="0" fontId="26" fillId="0" borderId="74" xfId="38" applyFont="1" applyFill="1" applyBorder="1" applyAlignment="1">
      <alignment horizontal="center" vertical="center" wrapText="1"/>
    </xf>
    <xf numFmtId="0" fontId="24" fillId="0" borderId="87" xfId="38" applyFont="1" applyFill="1" applyBorder="1" applyAlignment="1">
      <alignment horizontal="center" vertical="center"/>
    </xf>
    <xf numFmtId="0" fontId="26" fillId="0" borderId="87" xfId="38" applyFont="1" applyFill="1" applyBorder="1" applyAlignment="1">
      <alignment horizontal="center" vertical="center"/>
    </xf>
    <xf numFmtId="0" fontId="26" fillId="0" borderId="88" xfId="37" applyFont="1" applyFill="1" applyBorder="1" applyAlignment="1">
      <alignment horizontal="center" vertical="center" wrapText="1"/>
    </xf>
    <xf numFmtId="0" fontId="24" fillId="0" borderId="89" xfId="38" applyFont="1" applyFill="1" applyBorder="1" applyAlignment="1">
      <alignment horizontal="center" vertical="center"/>
    </xf>
    <xf numFmtId="0" fontId="24" fillId="0" borderId="90" xfId="38" applyFont="1" applyFill="1" applyBorder="1" applyAlignment="1">
      <alignment horizontal="center" vertical="center"/>
    </xf>
    <xf numFmtId="49" fontId="39" fillId="0" borderId="0" xfId="37" applyNumberFormat="1" applyFont="1" applyFill="1" applyBorder="1" applyAlignment="1">
      <alignment horizontal="center" vertical="center"/>
    </xf>
    <xf numFmtId="0" fontId="43" fillId="0" borderId="0" xfId="37" applyFont="1" applyFill="1" applyAlignment="1">
      <alignment horizontal="left" vertical="center"/>
    </xf>
    <xf numFmtId="0" fontId="43" fillId="0" borderId="0" xfId="37" applyFont="1" applyFill="1" applyAlignment="1">
      <alignment horizontal="center" vertical="center"/>
    </xf>
    <xf numFmtId="0" fontId="43" fillId="0" borderId="0" xfId="37" applyFont="1" applyFill="1" applyBorder="1" applyAlignment="1">
      <alignment vertical="center"/>
    </xf>
    <xf numFmtId="0" fontId="43" fillId="0" borderId="0" xfId="37" applyFont="1" applyFill="1" applyAlignment="1">
      <alignment horizontal="center"/>
    </xf>
    <xf numFmtId="0" fontId="44" fillId="0" borderId="0" xfId="37" applyFont="1" applyFill="1" applyBorder="1"/>
    <xf numFmtId="0" fontId="43" fillId="0" borderId="0" xfId="37" applyFont="1" applyFill="1" applyBorder="1" applyAlignment="1">
      <alignment horizontal="center" vertical="center"/>
    </xf>
    <xf numFmtId="0" fontId="43" fillId="0" borderId="0" xfId="37" applyFont="1" applyFill="1" applyBorder="1" applyAlignment="1">
      <alignment horizontal="center"/>
    </xf>
    <xf numFmtId="0" fontId="43" fillId="0" borderId="56" xfId="37" applyFont="1" applyFill="1" applyBorder="1" applyAlignment="1">
      <alignment horizontal="left" vertical="center" wrapText="1"/>
    </xf>
    <xf numFmtId="0" fontId="43" fillId="0" borderId="10" xfId="37" applyFont="1" applyFill="1" applyBorder="1" applyAlignment="1">
      <alignment horizontal="left" vertical="center" wrapText="1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56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vertical="center" wrapText="1"/>
    </xf>
    <xf numFmtId="0" fontId="43" fillId="0" borderId="12" xfId="37" applyFont="1" applyFill="1" applyBorder="1" applyAlignment="1">
      <alignment vertical="center" wrapText="1"/>
    </xf>
    <xf numFmtId="0" fontId="43" fillId="0" borderId="13" xfId="37" applyFont="1" applyFill="1" applyBorder="1" applyAlignment="1">
      <alignment vertical="center" wrapText="1"/>
    </xf>
    <xf numFmtId="0" fontId="43" fillId="0" borderId="16" xfId="38" applyFont="1" applyFill="1" applyBorder="1" applyAlignment="1">
      <alignment vertical="center"/>
    </xf>
    <xf numFmtId="0" fontId="43" fillId="0" borderId="17" xfId="38" applyFont="1" applyFill="1" applyBorder="1" applyAlignment="1">
      <alignment horizontal="left" vertical="center" wrapText="1"/>
    </xf>
    <xf numFmtId="0" fontId="43" fillId="0" borderId="12" xfId="37" applyFont="1" applyFill="1" applyBorder="1" applyAlignment="1">
      <alignment horizontal="left" vertical="center" wrapText="1"/>
    </xf>
    <xf numFmtId="0" fontId="43" fillId="0" borderId="0" xfId="37" applyFont="1" applyFill="1" applyBorder="1" applyAlignment="1">
      <alignment vertical="center" wrapText="1"/>
    </xf>
    <xf numFmtId="0" fontId="44" fillId="0" borderId="0" xfId="37" applyFont="1" applyFill="1" applyBorder="1" applyAlignment="1">
      <alignment wrapText="1"/>
    </xf>
    <xf numFmtId="0" fontId="43" fillId="0" borderId="57" xfId="37" applyFont="1" applyFill="1" applyBorder="1" applyAlignment="1">
      <alignment horizontal="left" vertical="center" wrapText="1"/>
    </xf>
    <xf numFmtId="0" fontId="43" fillId="0" borderId="37" xfId="37" applyFont="1" applyFill="1" applyBorder="1" applyAlignment="1">
      <alignment horizontal="left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43" fillId="0" borderId="54" xfId="37" applyFont="1" applyFill="1" applyBorder="1" applyAlignment="1">
      <alignment horizontal="left" vertical="center" wrapText="1"/>
    </xf>
    <xf numFmtId="0" fontId="43" fillId="0" borderId="51" xfId="37" applyFont="1" applyFill="1" applyBorder="1" applyAlignment="1">
      <alignment horizontal="center" vertical="center" wrapText="1"/>
    </xf>
    <xf numFmtId="0" fontId="43" fillId="0" borderId="50" xfId="37" applyFont="1" applyFill="1" applyBorder="1" applyAlignment="1">
      <alignment horizontal="left" vertical="center" wrapText="1"/>
    </xf>
    <xf numFmtId="0" fontId="43" fillId="0" borderId="52" xfId="37" applyFont="1" applyFill="1" applyBorder="1" applyAlignment="1">
      <alignment horizontal="center" vertical="center" wrapText="1"/>
    </xf>
    <xf numFmtId="0" fontId="43" fillId="0" borderId="38" xfId="37" applyFont="1" applyFill="1" applyBorder="1" applyAlignment="1">
      <alignment horizontal="left" vertical="center" wrapText="1"/>
    </xf>
    <xf numFmtId="0" fontId="43" fillId="0" borderId="53" xfId="37" applyFont="1" applyFill="1" applyBorder="1" applyAlignment="1">
      <alignment horizontal="center" vertical="center" wrapText="1"/>
    </xf>
    <xf numFmtId="0" fontId="43" fillId="0" borderId="58" xfId="37" applyFont="1" applyFill="1" applyBorder="1" applyAlignment="1">
      <alignment horizontal="left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44" fillId="0" borderId="10" xfId="37" applyFont="1" applyFill="1" applyBorder="1" applyAlignment="1">
      <alignment horizontal="center" vertical="center" wrapText="1"/>
    </xf>
    <xf numFmtId="3" fontId="44" fillId="0" borderId="0" xfId="37" applyNumberFormat="1" applyFont="1" applyFill="1" applyBorder="1"/>
    <xf numFmtId="0" fontId="43" fillId="0" borderId="59" xfId="37" applyFont="1" applyFill="1" applyBorder="1" applyAlignment="1">
      <alignment horizontal="center" vertical="center" wrapText="1"/>
    </xf>
    <xf numFmtId="0" fontId="43" fillId="0" borderId="59" xfId="37" applyFont="1" applyFill="1" applyBorder="1" applyAlignment="1">
      <alignment vertical="center" wrapText="1"/>
    </xf>
    <xf numFmtId="0" fontId="40" fillId="0" borderId="0" xfId="37" applyFont="1" applyFill="1" applyBorder="1"/>
    <xf numFmtId="0" fontId="44" fillId="0" borderId="0" xfId="37" applyFont="1" applyFill="1" applyBorder="1" applyAlignment="1">
      <alignment horizontal="center" vertical="center"/>
    </xf>
    <xf numFmtId="0" fontId="38" fillId="0" borderId="0" xfId="37" applyFont="1" applyFill="1" applyBorder="1" applyAlignment="1">
      <alignment horizontal="center" vertical="center"/>
    </xf>
    <xf numFmtId="0" fontId="44" fillId="0" borderId="0" xfId="37" applyFont="1" applyFill="1" applyBorder="1" applyAlignment="1">
      <alignment vertical="center"/>
    </xf>
    <xf numFmtId="0" fontId="44" fillId="0" borderId="0" xfId="37" applyFont="1" applyFill="1"/>
    <xf numFmtId="0" fontId="44" fillId="0" borderId="0" xfId="37" applyFont="1" applyFill="1" applyAlignment="1">
      <alignment wrapText="1"/>
    </xf>
    <xf numFmtId="0" fontId="40" fillId="0" borderId="0" xfId="37" applyFont="1" applyFill="1" applyBorder="1" applyAlignment="1">
      <alignment horizontal="center" vertical="center"/>
    </xf>
    <xf numFmtId="0" fontId="40" fillId="0" borderId="0" xfId="37" applyFont="1" applyFill="1" applyBorder="1" applyAlignment="1">
      <alignment vertical="center"/>
    </xf>
    <xf numFmtId="3" fontId="43" fillId="0" borderId="10" xfId="37" applyNumberFormat="1" applyFont="1" applyFill="1" applyBorder="1" applyAlignment="1">
      <alignment horizontal="right" vertical="center" wrapText="1"/>
    </xf>
    <xf numFmtId="3" fontId="44" fillId="0" borderId="10" xfId="37" applyNumberFormat="1" applyFont="1" applyFill="1" applyBorder="1" applyAlignment="1">
      <alignment horizontal="right" vertical="center" wrapText="1"/>
    </xf>
    <xf numFmtId="0" fontId="44" fillId="0" borderId="10" xfId="37" applyFont="1" applyFill="1" applyBorder="1" applyAlignment="1">
      <alignment horizontal="right" vertical="center" wrapText="1"/>
    </xf>
    <xf numFmtId="3" fontId="44" fillId="25" borderId="10" xfId="37" applyNumberFormat="1" applyFont="1" applyFill="1" applyBorder="1" applyAlignment="1">
      <alignment horizontal="right" vertical="center" wrapText="1"/>
    </xf>
    <xf numFmtId="4" fontId="44" fillId="0" borderId="10" xfId="37" applyNumberFormat="1" applyFont="1" applyFill="1" applyBorder="1" applyAlignment="1">
      <alignment horizontal="right" vertical="center" wrapText="1"/>
    </xf>
    <xf numFmtId="3" fontId="44" fillId="0" borderId="59" xfId="37" applyNumberFormat="1" applyFont="1" applyFill="1" applyBorder="1" applyAlignment="1">
      <alignment horizontal="right" vertical="center" wrapText="1"/>
    </xf>
    <xf numFmtId="0" fontId="44" fillId="0" borderId="59" xfId="37" applyFont="1" applyFill="1" applyBorder="1" applyAlignment="1">
      <alignment horizontal="center" vertical="center" wrapText="1"/>
    </xf>
    <xf numFmtId="49" fontId="39" fillId="0" borderId="0" xfId="37" applyNumberFormat="1" applyFont="1" applyFill="1" applyBorder="1" applyAlignment="1">
      <alignment vertical="center"/>
    </xf>
    <xf numFmtId="0" fontId="43" fillId="0" borderId="0" xfId="37" applyFont="1" applyFill="1" applyAlignment="1">
      <alignment vertical="center" wrapText="1"/>
    </xf>
    <xf numFmtId="0" fontId="44" fillId="0" borderId="0" xfId="37" applyFont="1" applyFill="1" applyAlignment="1">
      <alignment horizontal="right" vertical="center"/>
    </xf>
    <xf numFmtId="0" fontId="43" fillId="0" borderId="0" xfId="37" applyFont="1" applyFill="1" applyAlignment="1">
      <alignment horizontal="right" vertical="center"/>
    </xf>
    <xf numFmtId="0" fontId="43" fillId="0" borderId="0" xfId="37" applyFont="1" applyFill="1" applyBorder="1" applyAlignment="1">
      <alignment horizontal="right" vertical="center"/>
    </xf>
    <xf numFmtId="0" fontId="43" fillId="0" borderId="11" xfId="38" applyFont="1" applyFill="1" applyBorder="1" applyAlignment="1">
      <alignment vertical="center" wrapText="1"/>
    </xf>
    <xf numFmtId="0" fontId="43" fillId="0" borderId="14" xfId="37" applyFont="1" applyFill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0" xfId="37" applyFont="1" applyFill="1" applyBorder="1" applyAlignment="1">
      <alignment horizontal="left" vertical="center" wrapText="1"/>
    </xf>
    <xf numFmtId="0" fontId="44" fillId="0" borderId="0" xfId="37" applyFont="1" applyFill="1" applyBorder="1" applyAlignment="1">
      <alignment horizontal="right" vertical="center"/>
    </xf>
    <xf numFmtId="0" fontId="44" fillId="0" borderId="0" xfId="37" applyFont="1" applyFill="1" applyBorder="1" applyAlignment="1">
      <alignment vertical="center" wrapText="1"/>
    </xf>
    <xf numFmtId="0" fontId="40" fillId="0" borderId="0" xfId="37" applyFont="1" applyFill="1" applyBorder="1" applyAlignment="1">
      <alignment vertical="center" wrapText="1"/>
    </xf>
    <xf numFmtId="0" fontId="40" fillId="0" borderId="0" xfId="37" applyFont="1" applyFill="1" applyBorder="1" applyAlignment="1">
      <alignment horizontal="right" vertical="center"/>
    </xf>
    <xf numFmtId="49" fontId="39" fillId="0" borderId="0" xfId="37" applyNumberFormat="1" applyFont="1" applyFill="1" applyBorder="1" applyAlignment="1">
      <alignment vertical="center" wrapText="1"/>
    </xf>
    <xf numFmtId="0" fontId="39" fillId="0" borderId="0" xfId="37" applyFont="1" applyFill="1" applyAlignment="1">
      <alignment vertical="center" wrapText="1"/>
    </xf>
    <xf numFmtId="0" fontId="39" fillId="0" borderId="0" xfId="37" applyFont="1" applyFill="1" applyAlignment="1">
      <alignment horizontal="right" vertical="center"/>
    </xf>
    <xf numFmtId="0" fontId="0" fillId="0" borderId="0" xfId="37" applyFont="1" applyFill="1" applyAlignment="1">
      <alignment vertical="center" wrapText="1"/>
    </xf>
    <xf numFmtId="0" fontId="0" fillId="0" borderId="0" xfId="37" applyFont="1" applyFill="1" applyAlignment="1">
      <alignment horizontal="right" vertical="center"/>
    </xf>
    <xf numFmtId="0" fontId="23" fillId="0" borderId="10" xfId="37" applyFont="1" applyFill="1" applyBorder="1" applyAlignment="1">
      <alignment horizontal="left" vertical="center" wrapText="1"/>
    </xf>
    <xf numFmtId="0" fontId="31" fillId="0" borderId="10" xfId="37" applyFont="1" applyFill="1" applyBorder="1" applyAlignment="1">
      <alignment horizontal="center" vertical="center" wrapText="1"/>
    </xf>
    <xf numFmtId="4" fontId="26" fillId="0" borderId="32" xfId="38" applyNumberFormat="1" applyFont="1" applyFill="1" applyBorder="1" applyAlignment="1">
      <alignment horizontal="right"/>
    </xf>
    <xf numFmtId="0" fontId="43" fillId="0" borderId="0" xfId="37" applyFont="1" applyFill="1" applyBorder="1" applyAlignment="1">
      <alignment horizontal="center" vertical="center" wrapText="1"/>
    </xf>
    <xf numFmtId="0" fontId="43" fillId="0" borderId="93" xfId="37" applyFont="1" applyFill="1" applyBorder="1" applyAlignment="1">
      <alignment horizontal="left" vertical="center" wrapText="1"/>
    </xf>
    <xf numFmtId="0" fontId="43" fillId="0" borderId="94" xfId="37" applyFont="1" applyFill="1" applyBorder="1" applyAlignment="1">
      <alignment horizontal="left" vertical="center" wrapText="1"/>
    </xf>
    <xf numFmtId="0" fontId="43" fillId="0" borderId="56" xfId="37" applyFont="1" applyFill="1" applyBorder="1" applyAlignment="1">
      <alignment horizontal="left" vertical="center" wrapText="1"/>
    </xf>
    <xf numFmtId="0" fontId="43" fillId="0" borderId="10" xfId="37" applyFont="1" applyFill="1" applyBorder="1" applyAlignment="1">
      <alignment horizontal="left" vertical="center" wrapText="1"/>
    </xf>
    <xf numFmtId="0" fontId="43" fillId="0" borderId="94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4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left" vertical="center" wrapText="1"/>
    </xf>
    <xf numFmtId="0" fontId="43" fillId="0" borderId="92" xfId="37" applyFont="1" applyFill="1" applyBorder="1" applyAlignment="1">
      <alignment horizontal="left" vertical="center" wrapText="1"/>
    </xf>
    <xf numFmtId="49" fontId="39" fillId="0" borderId="0" xfId="37" applyNumberFormat="1" applyFont="1" applyFill="1" applyBorder="1" applyAlignment="1">
      <alignment horizontal="center" vertical="center" wrapText="1"/>
    </xf>
    <xf numFmtId="0" fontId="43" fillId="0" borderId="26" xfId="37" applyFont="1" applyFill="1" applyBorder="1" applyAlignment="1">
      <alignment horizontal="left" vertical="center" wrapText="1"/>
    </xf>
    <xf numFmtId="0" fontId="43" fillId="0" borderId="91" xfId="37" applyFont="1" applyFill="1" applyBorder="1" applyAlignment="1">
      <alignment horizontal="left" vertical="center" wrapText="1"/>
    </xf>
    <xf numFmtId="0" fontId="20" fillId="0" borderId="26" xfId="37" applyFont="1" applyFill="1" applyBorder="1" applyAlignment="1">
      <alignment horizontal="left" vertical="top" wrapText="1"/>
    </xf>
    <xf numFmtId="0" fontId="20" fillId="0" borderId="12" xfId="37" applyFont="1" applyFill="1" applyBorder="1" applyAlignment="1">
      <alignment horizontal="left" vertical="top" wrapText="1"/>
    </xf>
    <xf numFmtId="49" fontId="39" fillId="0" borderId="0" xfId="37" applyNumberFormat="1" applyFont="1" applyFill="1" applyBorder="1" applyAlignment="1">
      <alignment horizontal="center" vertical="top" wrapText="1"/>
    </xf>
    <xf numFmtId="49" fontId="39" fillId="0" borderId="0" xfId="37" applyNumberFormat="1" applyFont="1" applyFill="1" applyBorder="1" applyAlignment="1">
      <alignment horizontal="center"/>
    </xf>
    <xf numFmtId="49" fontId="39" fillId="0" borderId="0" xfId="37" applyNumberFormat="1" applyFont="1" applyFill="1" applyBorder="1" applyAlignment="1">
      <alignment horizontal="center" wrapText="1"/>
    </xf>
    <xf numFmtId="0" fontId="20" fillId="0" borderId="10" xfId="37" applyFont="1" applyFill="1" applyBorder="1" applyAlignment="1">
      <alignment horizontal="left" vertical="top" wrapText="1"/>
    </xf>
    <xf numFmtId="0" fontId="20" fillId="0" borderId="56" xfId="37" applyFont="1" applyFill="1" applyBorder="1" applyAlignment="1">
      <alignment horizontal="left" vertical="center" wrapText="1"/>
    </xf>
    <xf numFmtId="0" fontId="20" fillId="0" borderId="92" xfId="37" applyFont="1" applyFill="1" applyBorder="1" applyAlignment="1">
      <alignment horizontal="left" vertical="center" wrapText="1"/>
    </xf>
    <xf numFmtId="0" fontId="20" fillId="0" borderId="91" xfId="37" applyFont="1" applyFill="1" applyBorder="1" applyAlignment="1">
      <alignment horizontal="left" vertical="top" wrapText="1"/>
    </xf>
    <xf numFmtId="0" fontId="41" fillId="0" borderId="10" xfId="37" applyFont="1" applyFill="1" applyBorder="1" applyAlignment="1">
      <alignment horizontal="left" vertical="top" wrapText="1"/>
    </xf>
    <xf numFmtId="0" fontId="20" fillId="0" borderId="14" xfId="37" applyFont="1" applyFill="1" applyBorder="1" applyAlignment="1">
      <alignment horizontal="center" vertical="center" wrapText="1"/>
    </xf>
    <xf numFmtId="0" fontId="23" fillId="0" borderId="10" xfId="37" applyFont="1" applyFill="1" applyBorder="1" applyAlignment="1">
      <alignment horizontal="center" vertical="center" wrapText="1"/>
    </xf>
    <xf numFmtId="0" fontId="23" fillId="0" borderId="10" xfId="37" applyFont="1" applyFill="1" applyBorder="1" applyAlignment="1">
      <alignment horizontal="center" wrapText="1"/>
    </xf>
    <xf numFmtId="0" fontId="21" fillId="0" borderId="0" xfId="37" applyFont="1" applyFill="1" applyBorder="1" applyAlignment="1">
      <alignment horizontal="center" vertical="center" wrapText="1"/>
    </xf>
    <xf numFmtId="0" fontId="22" fillId="0" borderId="93" xfId="37" applyFont="1" applyFill="1" applyBorder="1" applyAlignment="1">
      <alignment horizontal="left" vertical="center" wrapText="1"/>
    </xf>
    <xf numFmtId="0" fontId="22" fillId="0" borderId="94" xfId="37" applyFont="1" applyFill="1" applyBorder="1" applyAlignment="1">
      <alignment horizontal="left" vertical="center" wrapText="1"/>
    </xf>
    <xf numFmtId="0" fontId="22" fillId="0" borderId="56" xfId="37" applyFont="1" applyFill="1" applyBorder="1" applyAlignment="1">
      <alignment horizontal="left" vertical="center" wrapText="1"/>
    </xf>
    <xf numFmtId="0" fontId="22" fillId="0" borderId="10" xfId="37" applyFont="1" applyFill="1" applyBorder="1" applyAlignment="1">
      <alignment horizontal="left" vertical="center" wrapText="1"/>
    </xf>
    <xf numFmtId="0" fontId="22" fillId="0" borderId="94" xfId="37" applyFont="1" applyFill="1" applyBorder="1" applyAlignment="1">
      <alignment horizontal="center" vertical="center" wrapText="1"/>
    </xf>
    <xf numFmtId="0" fontId="22" fillId="0" borderId="10" xfId="37" applyFont="1" applyFill="1" applyBorder="1" applyAlignment="1">
      <alignment horizontal="center" vertical="center" wrapText="1"/>
    </xf>
    <xf numFmtId="0" fontId="20" fillId="0" borderId="94" xfId="37" applyFont="1" applyFill="1" applyBorder="1" applyAlignment="1">
      <alignment horizontal="center" vertical="center" wrapText="1"/>
    </xf>
    <xf numFmtId="0" fontId="20" fillId="0" borderId="10" xfId="37" applyFont="1" applyFill="1" applyBorder="1" applyAlignment="1">
      <alignment horizontal="center" vertical="center" wrapText="1"/>
    </xf>
    <xf numFmtId="0" fontId="20" fillId="0" borderId="94" xfId="38" applyFont="1" applyFill="1" applyBorder="1" applyAlignment="1">
      <alignment horizontal="center" vertical="center" wrapText="1"/>
    </xf>
    <xf numFmtId="0" fontId="20" fillId="0" borderId="10" xfId="38" applyFont="1" applyFill="1" applyBorder="1" applyAlignment="1">
      <alignment horizontal="center" vertical="center" wrapText="1"/>
    </xf>
    <xf numFmtId="0" fontId="20" fillId="0" borderId="95" xfId="38" applyFont="1" applyFill="1" applyBorder="1" applyAlignment="1">
      <alignment horizontal="center" vertical="center" wrapText="1"/>
    </xf>
    <xf numFmtId="4" fontId="35" fillId="0" borderId="31" xfId="38" applyNumberFormat="1" applyFont="1" applyFill="1" applyBorder="1" applyAlignment="1">
      <alignment horizontal="right" wrapText="1"/>
    </xf>
    <xf numFmtId="0" fontId="0" fillId="0" borderId="33" xfId="0" applyBorder="1" applyAlignment="1">
      <alignment horizontal="right" wrapText="1"/>
    </xf>
    <xf numFmtId="3" fontId="36" fillId="0" borderId="31" xfId="38" applyNumberFormat="1" applyFont="1" applyFill="1" applyBorder="1" applyAlignment="1">
      <alignment horizontal="right" wrapText="1"/>
    </xf>
    <xf numFmtId="3" fontId="40" fillId="0" borderId="31" xfId="38" applyNumberFormat="1" applyFont="1" applyFill="1" applyBorder="1" applyAlignment="1">
      <alignment horizontal="right" wrapText="1"/>
    </xf>
    <xf numFmtId="3" fontId="55" fillId="0" borderId="31" xfId="38" applyNumberFormat="1" applyFont="1" applyFill="1" applyBorder="1" applyAlignment="1">
      <alignment horizontal="right" wrapText="1"/>
    </xf>
    <xf numFmtId="4" fontId="55" fillId="0" borderId="31" xfId="38" applyNumberFormat="1" applyFont="1" applyFill="1" applyBorder="1" applyAlignment="1">
      <alignment horizontal="right" wrapText="1"/>
    </xf>
    <xf numFmtId="4" fontId="36" fillId="0" borderId="31" xfId="38" applyNumberFormat="1" applyFont="1" applyFill="1" applyBorder="1" applyAlignment="1">
      <alignment horizontal="right" wrapText="1"/>
    </xf>
    <xf numFmtId="4" fontId="20" fillId="0" borderId="31" xfId="38" applyNumberFormat="1" applyFont="1" applyFill="1" applyBorder="1" applyAlignment="1">
      <alignment horizontal="right" wrapText="1"/>
    </xf>
    <xf numFmtId="0" fontId="26" fillId="0" borderId="96" xfId="38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24" fillId="0" borderId="31" xfId="38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6" fillId="0" borderId="99" xfId="38" applyFont="1" applyFill="1" applyBorder="1" applyAlignment="1">
      <alignment vertical="top" wrapText="1"/>
    </xf>
    <xf numFmtId="0" fontId="0" fillId="0" borderId="100" xfId="0" applyBorder="1" applyAlignment="1">
      <alignment vertical="top" wrapText="1"/>
    </xf>
    <xf numFmtId="0" fontId="26" fillId="0" borderId="19" xfId="38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6" fillId="0" borderId="11" xfId="37" applyFont="1" applyFill="1" applyBorder="1" applyAlignment="1">
      <alignment horizontal="left" vertical="top" wrapText="1"/>
    </xf>
    <xf numFmtId="0" fontId="26" fillId="0" borderId="17" xfId="37" applyFont="1" applyFill="1" applyBorder="1" applyAlignment="1">
      <alignment horizontal="left" vertical="top" wrapText="1"/>
    </xf>
    <xf numFmtId="0" fontId="26" fillId="0" borderId="90" xfId="37" applyFont="1" applyFill="1" applyBorder="1" applyAlignment="1">
      <alignment horizontal="left" vertical="center" wrapText="1"/>
    </xf>
    <xf numFmtId="0" fontId="26" fillId="0" borderId="111" xfId="37" applyFont="1" applyFill="1" applyBorder="1" applyAlignment="1">
      <alignment horizontal="left" vertical="center" wrapText="1"/>
    </xf>
    <xf numFmtId="0" fontId="26" fillId="0" borderId="21" xfId="38" applyFont="1" applyFill="1" applyBorder="1" applyAlignment="1">
      <alignment horizontal="left" vertical="top" wrapText="1"/>
    </xf>
    <xf numFmtId="0" fontId="26" fillId="0" borderId="105" xfId="38" applyFont="1" applyFill="1" applyBorder="1" applyAlignment="1">
      <alignment horizontal="left" vertical="top" wrapText="1"/>
    </xf>
    <xf numFmtId="0" fontId="26" fillId="0" borderId="17" xfId="38" applyFont="1" applyFill="1" applyBorder="1" applyAlignment="1">
      <alignment horizontal="left" vertical="top" wrapText="1"/>
    </xf>
    <xf numFmtId="0" fontId="26" fillId="0" borderId="98" xfId="38" applyFont="1" applyFill="1" applyBorder="1" applyAlignment="1">
      <alignment horizontal="left" vertical="top" wrapText="1"/>
    </xf>
    <xf numFmtId="0" fontId="26" fillId="0" borderId="35" xfId="38" applyFont="1" applyFill="1" applyBorder="1" applyAlignment="1">
      <alignment horizontal="center" vertical="center"/>
    </xf>
    <xf numFmtId="0" fontId="26" fillId="0" borderId="11" xfId="38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wrapText="1"/>
    </xf>
    <xf numFmtId="0" fontId="26" fillId="0" borderId="98" xfId="0" applyFont="1" applyFill="1" applyBorder="1" applyAlignment="1">
      <alignment horizontal="left" wrapText="1"/>
    </xf>
    <xf numFmtId="0" fontId="35" fillId="0" borderId="17" xfId="38" applyFont="1" applyFill="1" applyBorder="1" applyAlignment="1">
      <alignment horizontal="left" vertical="top" wrapText="1"/>
    </xf>
    <xf numFmtId="0" fontId="35" fillId="0" borderId="98" xfId="38" applyFont="1" applyFill="1" applyBorder="1" applyAlignment="1">
      <alignment horizontal="left" vertical="top" wrapText="1"/>
    </xf>
    <xf numFmtId="0" fontId="26" fillId="0" borderId="17" xfId="38" applyFont="1" applyFill="1" applyBorder="1" applyAlignment="1">
      <alignment horizontal="left" vertical="center" wrapText="1"/>
    </xf>
    <xf numFmtId="0" fontId="26" fillId="0" borderId="98" xfId="38" applyFont="1" applyFill="1" applyBorder="1" applyAlignment="1">
      <alignment horizontal="left" vertical="center" wrapText="1"/>
    </xf>
    <xf numFmtId="0" fontId="26" fillId="0" borderId="19" xfId="38" applyFont="1" applyFill="1" applyBorder="1" applyAlignment="1">
      <alignment horizontal="center" vertical="center"/>
    </xf>
    <xf numFmtId="0" fontId="26" fillId="0" borderId="30" xfId="38" applyFont="1" applyFill="1" applyBorder="1" applyAlignment="1">
      <alignment horizontal="center" vertical="center"/>
    </xf>
    <xf numFmtId="0" fontId="26" fillId="0" borderId="21" xfId="38" applyFont="1" applyFill="1" applyBorder="1" applyAlignment="1">
      <alignment horizontal="center" vertical="center"/>
    </xf>
    <xf numFmtId="0" fontId="26" fillId="0" borderId="110" xfId="38" applyFont="1" applyFill="1" applyBorder="1" applyAlignment="1">
      <alignment horizontal="left" vertical="center" wrapText="1"/>
    </xf>
    <xf numFmtId="0" fontId="26" fillId="0" borderId="34" xfId="38" applyFont="1" applyFill="1" applyBorder="1" applyAlignment="1">
      <alignment horizontal="left" vertical="center" wrapText="1"/>
    </xf>
    <xf numFmtId="0" fontId="26" fillId="0" borderId="96" xfId="38" applyFont="1" applyFill="1" applyBorder="1" applyAlignment="1">
      <alignment horizontal="center" vertical="center"/>
    </xf>
    <xf numFmtId="0" fontId="26" fillId="0" borderId="88" xfId="38" applyFont="1" applyFill="1" applyBorder="1" applyAlignment="1">
      <alignment horizontal="center" vertical="center"/>
    </xf>
    <xf numFmtId="0" fontId="26" fillId="0" borderId="97" xfId="38" applyFont="1" applyFill="1" applyBorder="1" applyAlignment="1">
      <alignment horizontal="center" vertical="center"/>
    </xf>
    <xf numFmtId="0" fontId="24" fillId="0" borderId="17" xfId="38" applyFont="1" applyFill="1" applyBorder="1" applyAlignment="1">
      <alignment horizontal="left" vertical="top" wrapText="1"/>
    </xf>
    <xf numFmtId="0" fontId="24" fillId="0" borderId="98" xfId="38" applyFont="1" applyFill="1" applyBorder="1" applyAlignment="1">
      <alignment horizontal="left" vertical="top" wrapText="1"/>
    </xf>
    <xf numFmtId="0" fontId="26" fillId="0" borderId="19" xfId="38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8" fillId="0" borderId="17" xfId="38" applyFont="1" applyFill="1" applyBorder="1" applyAlignment="1">
      <alignment horizontal="center" vertical="top" wrapText="1"/>
    </xf>
    <xf numFmtId="0" fontId="28" fillId="0" borderId="98" xfId="38" applyFont="1" applyFill="1" applyBorder="1" applyAlignment="1">
      <alignment horizontal="center" vertical="top" wrapText="1"/>
    </xf>
    <xf numFmtId="0" fontId="24" fillId="0" borderId="17" xfId="38" applyFont="1" applyFill="1" applyBorder="1" applyAlignment="1">
      <alignment vertical="top" wrapText="1"/>
    </xf>
    <xf numFmtId="0" fontId="24" fillId="0" borderId="98" xfId="38" applyFont="1" applyFill="1" applyBorder="1" applyAlignment="1">
      <alignment vertical="top" wrapText="1"/>
    </xf>
    <xf numFmtId="0" fontId="26" fillId="0" borderId="11" xfId="38" applyFont="1" applyFill="1" applyBorder="1" applyAlignment="1">
      <alignment horizontal="left" vertical="center" wrapText="1"/>
    </xf>
    <xf numFmtId="0" fontId="35" fillId="0" borderId="11" xfId="38" applyFont="1" applyFill="1" applyBorder="1" applyAlignment="1">
      <alignment horizontal="left" vertical="center" wrapText="1"/>
    </xf>
    <xf numFmtId="0" fontId="35" fillId="0" borderId="17" xfId="38" applyFont="1" applyFill="1" applyBorder="1" applyAlignment="1">
      <alignment horizontal="left" vertical="center" wrapText="1"/>
    </xf>
    <xf numFmtId="0" fontId="35" fillId="0" borderId="34" xfId="38" applyFont="1" applyFill="1" applyBorder="1" applyAlignment="1">
      <alignment horizontal="left" vertical="top" wrapText="1"/>
    </xf>
    <xf numFmtId="0" fontId="26" fillId="0" borderId="31" xfId="38" applyFont="1" applyFill="1" applyBorder="1" applyAlignment="1">
      <alignment horizontal="center" vertical="center"/>
    </xf>
    <xf numFmtId="0" fontId="26" fillId="0" borderId="110" xfId="38" applyFont="1" applyFill="1" applyBorder="1" applyAlignment="1">
      <alignment horizontal="left" vertical="top" wrapText="1"/>
    </xf>
    <xf numFmtId="0" fontId="26" fillId="0" borderId="34" xfId="38" applyFont="1" applyFill="1" applyBorder="1" applyAlignment="1">
      <alignment horizontal="left" vertical="top" wrapText="1"/>
    </xf>
    <xf numFmtId="0" fontId="35" fillId="0" borderId="11" xfId="38" applyFont="1" applyFill="1" applyBorder="1" applyAlignment="1">
      <alignment horizontal="left" vertical="top" wrapText="1"/>
    </xf>
    <xf numFmtId="0" fontId="26" fillId="0" borderId="11" xfId="38" applyFont="1" applyFill="1" applyBorder="1" applyAlignment="1">
      <alignment horizontal="center" vertical="center"/>
    </xf>
    <xf numFmtId="0" fontId="26" fillId="0" borderId="87" xfId="38" applyFont="1" applyFill="1" applyBorder="1" applyAlignment="1">
      <alignment horizontal="center" vertical="center"/>
    </xf>
    <xf numFmtId="0" fontId="26" fillId="0" borderId="32" xfId="38" applyFont="1" applyFill="1" applyBorder="1" applyAlignment="1">
      <alignment horizontal="center" vertical="center" wrapText="1"/>
    </xf>
    <xf numFmtId="0" fontId="26" fillId="0" borderId="32" xfId="38" applyFont="1" applyFill="1" applyBorder="1" applyAlignment="1">
      <alignment horizontal="center" vertical="center"/>
    </xf>
    <xf numFmtId="0" fontId="24" fillId="0" borderId="11" xfId="38" applyFont="1" applyFill="1" applyBorder="1" applyAlignment="1">
      <alignment horizontal="center" vertical="center"/>
    </xf>
    <xf numFmtId="0" fontId="24" fillId="0" borderId="11" xfId="38" applyFont="1" applyFill="1" applyBorder="1" applyAlignment="1">
      <alignment horizontal="center" wrapText="1"/>
    </xf>
    <xf numFmtId="0" fontId="24" fillId="0" borderId="17" xfId="38" applyFont="1" applyFill="1" applyBorder="1" applyAlignment="1">
      <alignment horizontal="center" wrapText="1"/>
    </xf>
    <xf numFmtId="0" fontId="26" fillId="0" borderId="75" xfId="38" applyFont="1" applyFill="1" applyBorder="1" applyAlignment="1">
      <alignment horizontal="center" vertical="center" wrapText="1"/>
    </xf>
    <xf numFmtId="0" fontId="26" fillId="0" borderId="64" xfId="38" applyFont="1" applyFill="1" applyBorder="1" applyAlignment="1">
      <alignment horizontal="center" vertical="center" wrapText="1"/>
    </xf>
    <xf numFmtId="0" fontId="26" fillId="0" borderId="74" xfId="38" applyFont="1" applyFill="1" applyBorder="1" applyAlignment="1">
      <alignment horizontal="center" vertical="center" wrapText="1"/>
    </xf>
    <xf numFmtId="0" fontId="26" fillId="0" borderId="31" xfId="38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4" fillId="0" borderId="31" xfId="38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4" fillId="0" borderId="0" xfId="38" applyFont="1" applyFill="1" applyBorder="1" applyAlignment="1">
      <alignment horizontal="center" vertical="center" wrapText="1"/>
    </xf>
    <xf numFmtId="0" fontId="27" fillId="0" borderId="107" xfId="38" applyFont="1" applyFill="1" applyBorder="1" applyAlignment="1">
      <alignment horizontal="center" vertical="center" wrapText="1"/>
    </xf>
    <xf numFmtId="0" fontId="27" fillId="0" borderId="108" xfId="38" applyFont="1" applyFill="1" applyBorder="1" applyAlignment="1">
      <alignment horizontal="center" vertical="center" wrapText="1"/>
    </xf>
    <xf numFmtId="0" fontId="27" fillId="0" borderId="87" xfId="38" applyFont="1" applyFill="1" applyBorder="1" applyAlignment="1">
      <alignment horizontal="center" vertical="center" wrapText="1"/>
    </xf>
    <xf numFmtId="0" fontId="27" fillId="0" borderId="11" xfId="38" applyFont="1" applyFill="1" applyBorder="1" applyAlignment="1">
      <alignment horizontal="center" vertical="center" wrapText="1"/>
    </xf>
    <xf numFmtId="0" fontId="27" fillId="0" borderId="109" xfId="38" applyFont="1" applyFill="1" applyBorder="1" applyAlignment="1">
      <alignment horizontal="center" vertical="center" wrapText="1"/>
    </xf>
    <xf numFmtId="0" fontId="27" fillId="0" borderId="17" xfId="38" applyFont="1" applyFill="1" applyBorder="1" applyAlignment="1">
      <alignment horizontal="center" vertical="center" wrapText="1"/>
    </xf>
    <xf numFmtId="0" fontId="26" fillId="0" borderId="76" xfId="38" applyFont="1" applyFill="1" applyBorder="1" applyAlignment="1">
      <alignment horizontal="left" vertical="top" wrapText="1"/>
    </xf>
    <xf numFmtId="0" fontId="26" fillId="0" borderId="104" xfId="38" applyFont="1" applyFill="1" applyBorder="1" applyAlignment="1">
      <alignment horizontal="left" vertical="top" wrapText="1"/>
    </xf>
    <xf numFmtId="0" fontId="0" fillId="0" borderId="105" xfId="0" applyBorder="1" applyAlignment="1">
      <alignment horizontal="left" vertical="top" wrapText="1"/>
    </xf>
    <xf numFmtId="0" fontId="0" fillId="0" borderId="106" xfId="0" applyBorder="1" applyAlignment="1">
      <alignment horizontal="left" vertical="top" wrapText="1"/>
    </xf>
    <xf numFmtId="0" fontId="26" fillId="0" borderId="19" xfId="38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0" borderId="96" xfId="38" applyFont="1" applyFill="1" applyBorder="1" applyAlignment="1">
      <alignment horizontal="center" vertical="center" wrapText="1"/>
    </xf>
    <xf numFmtId="3" fontId="24" fillId="0" borderId="31" xfId="38" applyNumberFormat="1" applyFont="1" applyFill="1" applyBorder="1" applyAlignment="1">
      <alignment horizontal="right" vertical="top" wrapText="1"/>
    </xf>
    <xf numFmtId="0" fontId="0" fillId="0" borderId="33" xfId="0" applyBorder="1" applyAlignment="1">
      <alignment horizontal="right" vertical="top" wrapText="1"/>
    </xf>
    <xf numFmtId="3" fontId="26" fillId="0" borderId="31" xfId="38" applyNumberFormat="1" applyFont="1" applyFill="1" applyBorder="1" applyAlignment="1">
      <alignment horizontal="right" vertical="top" wrapText="1"/>
    </xf>
    <xf numFmtId="3" fontId="26" fillId="0" borderId="31" xfId="38" applyNumberFormat="1" applyFont="1" applyFill="1" applyBorder="1" applyAlignment="1">
      <alignment horizontal="right" wrapText="1"/>
    </xf>
    <xf numFmtId="3" fontId="20" fillId="0" borderId="31" xfId="38" applyNumberFormat="1" applyFont="1" applyFill="1" applyBorder="1" applyAlignment="1">
      <alignment horizontal="right" wrapText="1"/>
    </xf>
    <xf numFmtId="4" fontId="36" fillId="0" borderId="31" xfId="38" applyNumberFormat="1" applyFont="1" applyFill="1" applyBorder="1" applyAlignment="1">
      <alignment horizontal="right" vertical="top" wrapText="1"/>
    </xf>
    <xf numFmtId="3" fontId="41" fillId="0" borderId="31" xfId="38" applyNumberFormat="1" applyFont="1" applyFill="1" applyBorder="1" applyAlignment="1">
      <alignment horizontal="right" wrapText="1"/>
    </xf>
    <xf numFmtId="4" fontId="35" fillId="0" borderId="31" xfId="38" applyNumberFormat="1" applyFont="1" applyFill="1" applyBorder="1" applyAlignment="1">
      <alignment horizontal="right" vertical="top" wrapText="1"/>
    </xf>
    <xf numFmtId="3" fontId="40" fillId="0" borderId="31" xfId="38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horizontal="right" vertical="top" wrapText="1"/>
    </xf>
    <xf numFmtId="0" fontId="0" fillId="0" borderId="33" xfId="0" applyFont="1" applyBorder="1" applyAlignment="1">
      <alignment horizontal="right" wrapText="1"/>
    </xf>
    <xf numFmtId="0" fontId="26" fillId="0" borderId="101" xfId="38" applyFont="1" applyFill="1" applyBorder="1" applyAlignment="1">
      <alignment horizontal="center" vertical="center"/>
    </xf>
    <xf numFmtId="0" fontId="26" fillId="0" borderId="102" xfId="38" applyFont="1" applyFill="1" applyBorder="1" applyAlignment="1">
      <alignment horizontal="center" vertical="center"/>
    </xf>
    <xf numFmtId="0" fontId="26" fillId="0" borderId="103" xfId="38" applyFont="1" applyFill="1" applyBorder="1" applyAlignment="1">
      <alignment horizontal="center" vertical="center"/>
    </xf>
    <xf numFmtId="0" fontId="26" fillId="0" borderId="99" xfId="38" applyFont="1" applyFill="1" applyBorder="1" applyAlignment="1">
      <alignment horizontal="left" vertical="top" wrapText="1"/>
    </xf>
    <xf numFmtId="0" fontId="0" fillId="0" borderId="100" xfId="0" applyBorder="1" applyAlignment="1">
      <alignment horizontal="left" vertical="top" wrapText="1"/>
    </xf>
    <xf numFmtId="3" fontId="24" fillId="0" borderId="31" xfId="38" applyNumberFormat="1" applyFont="1" applyFill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1" fillId="0" borderId="47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/>
    </xf>
    <xf numFmtId="0" fontId="41" fillId="0" borderId="72" xfId="0" applyFont="1" applyBorder="1" applyAlignment="1">
      <alignment horizontal="center"/>
    </xf>
    <xf numFmtId="9" fontId="41" fillId="0" borderId="37" xfId="0" applyNumberFormat="1" applyFont="1" applyBorder="1" applyAlignment="1">
      <alignment horizontal="center" wrapText="1"/>
    </xf>
    <xf numFmtId="0" fontId="41" fillId="0" borderId="38" xfId="0" applyFont="1" applyBorder="1" applyAlignment="1">
      <alignment horizontal="center" wrapText="1"/>
    </xf>
    <xf numFmtId="0" fontId="41" fillId="0" borderId="71" xfId="0" applyFont="1" applyBorder="1" applyAlignment="1">
      <alignment horizontal="center"/>
    </xf>
    <xf numFmtId="0" fontId="20" fillId="0" borderId="11" xfId="38" applyFont="1" applyFill="1" applyBorder="1" applyAlignment="1">
      <alignment horizontal="left" vertical="top" wrapText="1"/>
    </xf>
    <xf numFmtId="0" fontId="20" fillId="0" borderId="11" xfId="37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2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wrapText="1"/>
    </xf>
    <xf numFmtId="0" fontId="20" fillId="0" borderId="11" xfId="38" applyFont="1" applyFill="1" applyBorder="1" applyAlignment="1">
      <alignment horizontal="center" vertical="center"/>
    </xf>
    <xf numFmtId="0" fontId="20" fillId="0" borderId="11" xfId="38" applyFont="1" applyFill="1" applyBorder="1" applyAlignment="1">
      <alignment horizontal="left" vertical="center" wrapText="1"/>
    </xf>
    <xf numFmtId="0" fontId="0" fillId="0" borderId="11" xfId="38" applyFont="1" applyFill="1" applyBorder="1" applyAlignment="1">
      <alignment horizontal="left" vertical="top" wrapText="1"/>
    </xf>
    <xf numFmtId="0" fontId="0" fillId="0" borderId="11" xfId="38" applyFont="1" applyFill="1" applyBorder="1" applyAlignment="1">
      <alignment vertical="top" wrapText="1"/>
    </xf>
    <xf numFmtId="0" fontId="29" fillId="0" borderId="11" xfId="38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1" fillId="25" borderId="31" xfId="0" applyFont="1" applyFill="1" applyBorder="1" applyAlignment="1">
      <alignment horizontal="center" vertical="center" wrapText="1"/>
    </xf>
    <xf numFmtId="0" fontId="41" fillId="25" borderId="33" xfId="0" applyFont="1" applyFill="1" applyBorder="1" applyAlignment="1">
      <alignment horizontal="center" vertical="center" wrapText="1"/>
    </xf>
    <xf numFmtId="0" fontId="41" fillId="25" borderId="75" xfId="0" applyFont="1" applyFill="1" applyBorder="1" applyAlignment="1">
      <alignment horizontal="center" wrapText="1"/>
    </xf>
    <xf numFmtId="0" fontId="41" fillId="25" borderId="74" xfId="0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41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73" xfId="0" applyFont="1" applyFill="1" applyBorder="1" applyAlignment="1">
      <alignment horizontal="center" vertical="center" wrapText="1"/>
    </xf>
    <xf numFmtId="0" fontId="50" fillId="0" borderId="85" xfId="0" applyFont="1" applyFill="1" applyBorder="1" applyAlignment="1">
      <alignment horizontal="center" vertical="center" wrapText="1"/>
    </xf>
    <xf numFmtId="0" fontId="50" fillId="0" borderId="113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center" vertical="center" wrapText="1"/>
    </xf>
    <xf numFmtId="0" fontId="50" fillId="0" borderId="72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center"/>
    </xf>
    <xf numFmtId="0" fontId="50" fillId="0" borderId="72" xfId="0" applyFont="1" applyFill="1" applyBorder="1" applyAlignment="1">
      <alignment horizontal="center"/>
    </xf>
    <xf numFmtId="0" fontId="50" fillId="0" borderId="86" xfId="0" applyFont="1" applyFill="1" applyBorder="1" applyAlignment="1">
      <alignment horizontal="center" vertical="center" wrapText="1"/>
    </xf>
    <xf numFmtId="2" fontId="50" fillId="0" borderId="86" xfId="0" applyNumberFormat="1" applyFont="1" applyFill="1" applyBorder="1" applyAlignment="1">
      <alignment horizontal="center" vertical="center" wrapText="1"/>
    </xf>
    <xf numFmtId="2" fontId="50" fillId="0" borderId="72" xfId="0" applyNumberFormat="1" applyFont="1" applyFill="1" applyBorder="1" applyAlignment="1">
      <alignment horizontal="center" vertical="center" wrapText="1"/>
    </xf>
    <xf numFmtId="49" fontId="39" fillId="0" borderId="0" xfId="37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69" xfId="0" applyFont="1" applyBorder="1" applyAlignment="1">
      <alignment horizontal="center"/>
    </xf>
    <xf numFmtId="0" fontId="50" fillId="0" borderId="86" xfId="0" applyFont="1" applyBorder="1" applyAlignment="1">
      <alignment horizontal="center"/>
    </xf>
    <xf numFmtId="0" fontId="50" fillId="0" borderId="72" xfId="0" applyFont="1" applyBorder="1" applyAlignment="1">
      <alignment horizontal="center"/>
    </xf>
    <xf numFmtId="0" fontId="50" fillId="0" borderId="71" xfId="0" applyFont="1" applyBorder="1" applyAlignment="1">
      <alignment horizontal="center"/>
    </xf>
    <xf numFmtId="49" fontId="40" fillId="0" borderId="54" xfId="0" applyNumberFormat="1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1" fillId="0" borderId="54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1" fillId="0" borderId="112" xfId="0" applyFont="1" applyFill="1" applyBorder="1" applyAlignment="1">
      <alignment vertical="top" wrapText="1"/>
    </xf>
    <xf numFmtId="0" fontId="0" fillId="0" borderId="113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51" fillId="0" borderId="86" xfId="0" applyFont="1" applyFill="1" applyBorder="1" applyAlignment="1">
      <alignment horizontal="center" wrapText="1"/>
    </xf>
    <xf numFmtId="0" fontId="51" fillId="0" borderId="72" xfId="0" applyFont="1" applyFill="1" applyBorder="1" applyAlignment="1">
      <alignment horizontal="center" wrapText="1"/>
    </xf>
    <xf numFmtId="49" fontId="40" fillId="0" borderId="54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0" fillId="0" borderId="84" xfId="0" applyFont="1" applyFill="1" applyBorder="1" applyAlignment="1">
      <alignment horizontal="left" vertical="center" wrapText="1"/>
    </xf>
    <xf numFmtId="0" fontId="20" fillId="0" borderId="65" xfId="0" applyFont="1" applyFill="1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52" fillId="0" borderId="54" xfId="0" applyNumberFormat="1" applyFont="1" applyBorder="1" applyAlignment="1">
      <alignment horizontal="center" vertical="center" wrapText="1"/>
    </xf>
    <xf numFmtId="0" fontId="50" fillId="0" borderId="84" xfId="0" applyFont="1" applyFill="1" applyBorder="1" applyAlignment="1">
      <alignment horizontal="left" vertical="center" wrapText="1"/>
    </xf>
    <xf numFmtId="0" fontId="50" fillId="0" borderId="65" xfId="0" applyFont="1" applyFill="1" applyBorder="1" applyAlignment="1">
      <alignment horizontal="left" vertical="center" wrapText="1"/>
    </xf>
    <xf numFmtId="0" fontId="0" fillId="0" borderId="8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50" fillId="0" borderId="41" xfId="0" applyFont="1" applyFill="1" applyBorder="1" applyAlignment="1">
      <alignment horizontal="left" vertical="center" wrapText="1"/>
    </xf>
    <xf numFmtId="0" fontId="50" fillId="0" borderId="47" xfId="0" applyFont="1" applyFill="1" applyBorder="1" applyAlignment="1">
      <alignment horizontal="left" vertical="center" wrapText="1"/>
    </xf>
    <xf numFmtId="1" fontId="54" fillId="0" borderId="54" xfId="0" applyNumberFormat="1" applyFont="1" applyBorder="1" applyAlignment="1">
      <alignment horizontal="center" vertical="center" wrapText="1"/>
    </xf>
    <xf numFmtId="0" fontId="20" fillId="0" borderId="84" xfId="0" applyFont="1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50" fillId="0" borderId="81" xfId="0" applyFont="1" applyBorder="1" applyAlignment="1">
      <alignment horizontal="left" vertical="center" wrapText="1"/>
    </xf>
    <xf numFmtId="0" fontId="50" fillId="0" borderId="46" xfId="0" applyFont="1" applyBorder="1" applyAlignment="1">
      <alignment horizontal="left" vertical="center" wrapText="1"/>
    </xf>
    <xf numFmtId="0" fontId="51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BVC sint. v.23.01.2013" xfId="37"/>
    <cellStyle name="Normal_Copy of Copy of BVC analitic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5"/>
  <sheetViews>
    <sheetView zoomScale="115" zoomScaleNormal="115" zoomScaleSheetLayoutView="85" workbookViewId="0">
      <selection activeCell="I9" sqref="I9"/>
    </sheetView>
  </sheetViews>
  <sheetFormatPr defaultRowHeight="12.75" x14ac:dyDescent="0.2"/>
  <cols>
    <col min="1" max="1" width="3.7109375" style="1" customWidth="1"/>
    <col min="2" max="2" width="3.42578125" style="1" customWidth="1"/>
    <col min="3" max="3" width="2.85546875" style="2" customWidth="1"/>
    <col min="4" max="4" width="3.5703125" style="1" customWidth="1"/>
    <col min="5" max="5" width="45.5703125" style="516" customWidth="1"/>
    <col min="6" max="6" width="5" style="1" customWidth="1"/>
    <col min="7" max="7" width="11" style="517" customWidth="1"/>
    <col min="8" max="104" width="9.140625" style="6"/>
    <col min="105" max="16384" width="9.140625" style="5"/>
  </cols>
  <sheetData>
    <row r="1" spans="1:108" s="488" customFormat="1" ht="11.25" x14ac:dyDescent="0.2">
      <c r="A1" s="450" t="s">
        <v>336</v>
      </c>
      <c r="B1" s="451"/>
      <c r="C1" s="452"/>
      <c r="D1" s="451"/>
      <c r="E1" s="500"/>
      <c r="F1" s="451"/>
      <c r="G1" s="501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54"/>
      <c r="BN1" s="454"/>
      <c r="BO1" s="454"/>
      <c r="BP1" s="454"/>
      <c r="BQ1" s="454"/>
      <c r="BR1" s="454"/>
      <c r="BS1" s="454"/>
      <c r="BT1" s="454"/>
      <c r="BU1" s="454"/>
      <c r="BV1" s="454"/>
      <c r="BW1" s="454"/>
      <c r="BX1" s="454"/>
      <c r="BY1" s="454"/>
      <c r="BZ1" s="454"/>
      <c r="CA1" s="454"/>
      <c r="CB1" s="454"/>
      <c r="CC1" s="454"/>
      <c r="CD1" s="454"/>
      <c r="CE1" s="454"/>
      <c r="CF1" s="454"/>
      <c r="CG1" s="454"/>
      <c r="CH1" s="454"/>
      <c r="CI1" s="454"/>
      <c r="CJ1" s="454"/>
      <c r="CK1" s="454"/>
      <c r="CL1" s="454"/>
      <c r="CM1" s="454"/>
      <c r="CN1" s="454"/>
      <c r="CO1" s="454"/>
      <c r="CP1" s="454"/>
      <c r="CQ1" s="454"/>
      <c r="CR1" s="454"/>
      <c r="CS1" s="454"/>
      <c r="CT1" s="454"/>
      <c r="CU1" s="454"/>
      <c r="CV1" s="454"/>
      <c r="CW1" s="454"/>
      <c r="CX1" s="454"/>
      <c r="CY1" s="454"/>
      <c r="CZ1" s="454"/>
    </row>
    <row r="2" spans="1:108" s="488" customFormat="1" ht="11.25" x14ac:dyDescent="0.2">
      <c r="A2" s="450" t="s">
        <v>337</v>
      </c>
      <c r="B2" s="451"/>
      <c r="C2" s="452"/>
      <c r="D2" s="451"/>
      <c r="E2" s="500"/>
      <c r="F2" s="451"/>
      <c r="G2" s="502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</row>
    <row r="3" spans="1:108" s="488" customFormat="1" ht="11.25" x14ac:dyDescent="0.2">
      <c r="A3" s="450" t="s">
        <v>338</v>
      </c>
      <c r="B3" s="451"/>
      <c r="C3" s="452"/>
      <c r="D3" s="451"/>
      <c r="E3" s="500"/>
      <c r="F3" s="451"/>
      <c r="G3" s="502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454"/>
      <c r="BK3" s="454"/>
      <c r="BL3" s="454"/>
      <c r="BM3" s="454"/>
      <c r="BN3" s="454"/>
      <c r="BO3" s="454"/>
      <c r="BP3" s="454"/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454"/>
      <c r="CJ3" s="454"/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4"/>
      <c r="CX3" s="454"/>
      <c r="CY3" s="454"/>
      <c r="CZ3" s="454"/>
    </row>
    <row r="4" spans="1:108" s="488" customFormat="1" ht="11.25" x14ac:dyDescent="0.2">
      <c r="A4" s="450" t="s">
        <v>339</v>
      </c>
      <c r="B4" s="451"/>
      <c r="C4" s="452"/>
      <c r="D4" s="451"/>
      <c r="E4" s="500"/>
      <c r="F4" s="451"/>
      <c r="G4" s="502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454"/>
      <c r="CP4" s="454"/>
      <c r="CQ4" s="454"/>
      <c r="CR4" s="454"/>
      <c r="CS4" s="454"/>
      <c r="CT4" s="454"/>
      <c r="CU4" s="454"/>
      <c r="CV4" s="454"/>
      <c r="CW4" s="454"/>
      <c r="CX4" s="454"/>
      <c r="CY4" s="454"/>
      <c r="CZ4" s="454"/>
    </row>
    <row r="5" spans="1:108" s="488" customFormat="1" ht="11.25" x14ac:dyDescent="0.2">
      <c r="A5" s="455"/>
      <c r="B5" s="455"/>
      <c r="C5" s="452"/>
      <c r="D5" s="455"/>
      <c r="E5" s="467"/>
      <c r="F5" s="455"/>
      <c r="G5" s="503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/>
      <c r="CK5" s="454"/>
      <c r="CL5" s="454"/>
      <c r="CM5" s="454"/>
      <c r="CN5" s="454"/>
      <c r="CO5" s="454"/>
      <c r="CP5" s="454"/>
      <c r="CQ5" s="454"/>
      <c r="CR5" s="454"/>
      <c r="CS5" s="454"/>
      <c r="CT5" s="454"/>
      <c r="CU5" s="454"/>
      <c r="CV5" s="454"/>
      <c r="CW5" s="454"/>
      <c r="CX5" s="454"/>
      <c r="CY5" s="454"/>
      <c r="CZ5" s="454"/>
    </row>
    <row r="6" spans="1:108" s="488" customFormat="1" ht="18" customHeight="1" x14ac:dyDescent="0.2">
      <c r="A6" s="521" t="s">
        <v>422</v>
      </c>
      <c r="B6" s="521"/>
      <c r="C6" s="521"/>
      <c r="D6" s="521"/>
      <c r="E6" s="521"/>
      <c r="F6" s="521"/>
      <c r="G6" s="521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/>
      <c r="CU6" s="454"/>
      <c r="CV6" s="454"/>
      <c r="CW6" s="454"/>
      <c r="CX6" s="454"/>
      <c r="CY6" s="454"/>
      <c r="CZ6" s="454"/>
    </row>
    <row r="7" spans="1:108" s="488" customFormat="1" ht="12" thickBot="1" x14ac:dyDescent="0.25">
      <c r="A7" s="455"/>
      <c r="B7" s="455"/>
      <c r="C7" s="452"/>
      <c r="D7" s="455"/>
      <c r="E7" s="467"/>
      <c r="F7" s="455"/>
      <c r="G7" s="503" t="s">
        <v>1</v>
      </c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</row>
    <row r="8" spans="1:108" s="488" customFormat="1" ht="15" customHeight="1" thickBot="1" x14ac:dyDescent="0.25">
      <c r="A8" s="522"/>
      <c r="B8" s="523"/>
      <c r="C8" s="523"/>
      <c r="D8" s="526" t="s">
        <v>2</v>
      </c>
      <c r="E8" s="526"/>
      <c r="F8" s="526" t="s">
        <v>3</v>
      </c>
      <c r="G8" s="526" t="s">
        <v>493</v>
      </c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4"/>
      <c r="CE8" s="454"/>
      <c r="CF8" s="454"/>
      <c r="CG8" s="454"/>
      <c r="CH8" s="454"/>
      <c r="CI8" s="454"/>
      <c r="CJ8" s="454"/>
      <c r="CK8" s="454"/>
      <c r="CL8" s="454"/>
      <c r="CM8" s="454"/>
      <c r="CN8" s="454"/>
      <c r="CO8" s="454"/>
      <c r="CP8" s="454"/>
      <c r="CQ8" s="454"/>
      <c r="CR8" s="454"/>
      <c r="CS8" s="454"/>
      <c r="CT8" s="454"/>
      <c r="CU8" s="454"/>
      <c r="CV8" s="454"/>
      <c r="CW8" s="454"/>
      <c r="CX8" s="454"/>
      <c r="CY8" s="454"/>
      <c r="CZ8" s="454"/>
      <c r="DA8" s="454"/>
      <c r="DB8" s="454"/>
      <c r="DC8" s="454"/>
      <c r="DD8" s="454"/>
    </row>
    <row r="9" spans="1:108" s="488" customFormat="1" ht="30" customHeight="1" thickBot="1" x14ac:dyDescent="0.25">
      <c r="A9" s="524"/>
      <c r="B9" s="525"/>
      <c r="C9" s="525"/>
      <c r="D9" s="527"/>
      <c r="E9" s="527"/>
      <c r="F9" s="527"/>
      <c r="G9" s="527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  <c r="CV9" s="454"/>
      <c r="CW9" s="454"/>
      <c r="CX9" s="454"/>
      <c r="CY9" s="454"/>
      <c r="CZ9" s="454"/>
      <c r="DA9" s="454"/>
      <c r="DB9" s="454"/>
      <c r="DC9" s="454"/>
      <c r="DD9" s="454"/>
    </row>
    <row r="10" spans="1:108" s="453" customFormat="1" ht="14.1" customHeight="1" thickBot="1" x14ac:dyDescent="0.25">
      <c r="A10" s="460">
        <v>0</v>
      </c>
      <c r="B10" s="527">
        <v>1</v>
      </c>
      <c r="C10" s="527"/>
      <c r="D10" s="527">
        <v>2</v>
      </c>
      <c r="E10" s="527"/>
      <c r="F10" s="459">
        <v>3</v>
      </c>
      <c r="G10" s="459">
        <v>4</v>
      </c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</row>
    <row r="11" spans="1:108" s="488" customFormat="1" ht="12" thickBot="1" x14ac:dyDescent="0.25">
      <c r="A11" s="457" t="s">
        <v>8</v>
      </c>
      <c r="B11" s="459"/>
      <c r="C11" s="461"/>
      <c r="D11" s="525" t="s">
        <v>9</v>
      </c>
      <c r="E11" s="525"/>
      <c r="F11" s="459">
        <v>1</v>
      </c>
      <c r="G11" s="492">
        <f>G12+G15+G16</f>
        <v>27260</v>
      </c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/>
      <c r="CX11" s="454"/>
      <c r="CY11" s="454"/>
      <c r="CZ11" s="454"/>
    </row>
    <row r="12" spans="1:108" s="488" customFormat="1" ht="12" thickBot="1" x14ac:dyDescent="0.25">
      <c r="A12" s="524"/>
      <c r="B12" s="459">
        <v>1</v>
      </c>
      <c r="C12" s="461"/>
      <c r="D12" s="525" t="s">
        <v>10</v>
      </c>
      <c r="E12" s="525"/>
      <c r="F12" s="480">
        <v>2</v>
      </c>
      <c r="G12" s="493">
        <f>'ANEXA 2 CUMULAT TRIM'!N12</f>
        <v>27250</v>
      </c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4"/>
    </row>
    <row r="13" spans="1:108" s="488" customFormat="1" ht="12" thickBot="1" x14ac:dyDescent="0.25">
      <c r="A13" s="524"/>
      <c r="B13" s="459"/>
      <c r="C13" s="461"/>
      <c r="D13" s="458" t="s">
        <v>11</v>
      </c>
      <c r="E13" s="504" t="s">
        <v>12</v>
      </c>
      <c r="F13" s="480">
        <v>3</v>
      </c>
      <c r="G13" s="49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/>
      <c r="CX13" s="454"/>
      <c r="CY13" s="454"/>
      <c r="CZ13" s="454"/>
    </row>
    <row r="14" spans="1:108" s="488" customFormat="1" ht="12" thickBot="1" x14ac:dyDescent="0.25">
      <c r="A14" s="524"/>
      <c r="B14" s="459"/>
      <c r="C14" s="461"/>
      <c r="D14" s="458" t="s">
        <v>13</v>
      </c>
      <c r="E14" s="504" t="s">
        <v>14</v>
      </c>
      <c r="F14" s="480">
        <v>4</v>
      </c>
      <c r="G14" s="49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</row>
    <row r="15" spans="1:108" s="488" customFormat="1" ht="12" thickBot="1" x14ac:dyDescent="0.25">
      <c r="A15" s="524"/>
      <c r="B15" s="459">
        <v>2</v>
      </c>
      <c r="C15" s="461"/>
      <c r="D15" s="525" t="s">
        <v>15</v>
      </c>
      <c r="E15" s="525"/>
      <c r="F15" s="480">
        <v>5</v>
      </c>
      <c r="G15" s="493">
        <f>'ANEXA 2 CUMULAT TRIM'!N34</f>
        <v>10</v>
      </c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</row>
    <row r="16" spans="1:108" s="488" customFormat="1" ht="12" thickBot="1" x14ac:dyDescent="0.25">
      <c r="A16" s="524"/>
      <c r="B16" s="459">
        <v>3</v>
      </c>
      <c r="C16" s="461"/>
      <c r="D16" s="525" t="s">
        <v>16</v>
      </c>
      <c r="E16" s="525"/>
      <c r="F16" s="480">
        <v>6</v>
      </c>
      <c r="G16" s="49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/>
      <c r="CU16" s="454"/>
      <c r="CV16" s="454"/>
      <c r="CW16" s="454"/>
      <c r="CX16" s="454"/>
      <c r="CY16" s="454"/>
      <c r="CZ16" s="454"/>
    </row>
    <row r="17" spans="1:104" s="488" customFormat="1" ht="12" thickBot="1" x14ac:dyDescent="0.25">
      <c r="A17" s="457" t="s">
        <v>17</v>
      </c>
      <c r="B17" s="459"/>
      <c r="C17" s="461"/>
      <c r="D17" s="525" t="s">
        <v>18</v>
      </c>
      <c r="E17" s="525"/>
      <c r="F17" s="459">
        <v>7</v>
      </c>
      <c r="G17" s="492">
        <f>G18+G30</f>
        <v>26510</v>
      </c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/>
      <c r="CX17" s="454"/>
      <c r="CY17" s="454"/>
      <c r="CZ17" s="454"/>
    </row>
    <row r="18" spans="1:104" s="488" customFormat="1" ht="12" thickBot="1" x14ac:dyDescent="0.25">
      <c r="A18" s="524"/>
      <c r="B18" s="459">
        <v>1</v>
      </c>
      <c r="C18" s="461"/>
      <c r="D18" s="525" t="s">
        <v>19</v>
      </c>
      <c r="E18" s="525"/>
      <c r="F18" s="480">
        <v>8</v>
      </c>
      <c r="G18" s="493">
        <f>G19+G20+G21+G29</f>
        <v>26485</v>
      </c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/>
      <c r="CX18" s="454"/>
      <c r="CY18" s="454"/>
      <c r="CZ18" s="454"/>
    </row>
    <row r="19" spans="1:104" s="488" customFormat="1" ht="12" thickBot="1" x14ac:dyDescent="0.25">
      <c r="A19" s="524"/>
      <c r="B19" s="528"/>
      <c r="C19" s="462" t="s">
        <v>20</v>
      </c>
      <c r="D19" s="525" t="s">
        <v>21</v>
      </c>
      <c r="E19" s="525"/>
      <c r="F19" s="480">
        <v>9</v>
      </c>
      <c r="G19" s="493">
        <f>'ANEXA 2 CUMULAT TRIM'!N43</f>
        <v>8636</v>
      </c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/>
      <c r="CX19" s="454"/>
      <c r="CY19" s="454"/>
      <c r="CZ19" s="454"/>
    </row>
    <row r="20" spans="1:104" s="488" customFormat="1" ht="12" thickBot="1" x14ac:dyDescent="0.25">
      <c r="A20" s="524"/>
      <c r="B20" s="528"/>
      <c r="C20" s="463" t="s">
        <v>22</v>
      </c>
      <c r="D20" s="525" t="s">
        <v>23</v>
      </c>
      <c r="E20" s="525"/>
      <c r="F20" s="480">
        <v>10</v>
      </c>
      <c r="G20" s="493">
        <f>'ANEXA 2 CUMULAT TRIM'!N97</f>
        <v>250</v>
      </c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/>
      <c r="CX20" s="454"/>
      <c r="CY20" s="454"/>
      <c r="CZ20" s="454"/>
    </row>
    <row r="21" spans="1:104" s="488" customFormat="1" ht="12" thickBot="1" x14ac:dyDescent="0.25">
      <c r="A21" s="524"/>
      <c r="B21" s="528"/>
      <c r="C21" s="505" t="s">
        <v>24</v>
      </c>
      <c r="D21" s="529" t="s">
        <v>25</v>
      </c>
      <c r="E21" s="529"/>
      <c r="F21" s="480">
        <v>11</v>
      </c>
      <c r="G21" s="493">
        <f>G22+G27+G28</f>
        <v>15939</v>
      </c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/>
      <c r="CX21" s="454"/>
      <c r="CY21" s="454"/>
      <c r="CZ21" s="454"/>
    </row>
    <row r="22" spans="1:104" s="488" customFormat="1" ht="12" thickBot="1" x14ac:dyDescent="0.25">
      <c r="A22" s="524"/>
      <c r="B22" s="528"/>
      <c r="C22" s="506"/>
      <c r="D22" s="464" t="s">
        <v>26</v>
      </c>
      <c r="E22" s="465" t="s">
        <v>27</v>
      </c>
      <c r="F22" s="480">
        <v>12</v>
      </c>
      <c r="G22" s="493">
        <f>G23+G24</f>
        <v>14115</v>
      </c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4"/>
    </row>
    <row r="23" spans="1:104" s="488" customFormat="1" ht="12" thickBot="1" x14ac:dyDescent="0.25">
      <c r="A23" s="524"/>
      <c r="B23" s="528"/>
      <c r="C23" s="506"/>
      <c r="D23" s="466" t="s">
        <v>28</v>
      </c>
      <c r="E23" s="458" t="s">
        <v>29</v>
      </c>
      <c r="F23" s="480">
        <v>13</v>
      </c>
      <c r="G23" s="493">
        <f>'ANEXA 2 CUMULAT TRIM'!N106</f>
        <v>12700</v>
      </c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/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/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4"/>
    </row>
    <row r="24" spans="1:104" s="488" customFormat="1" ht="12" thickBot="1" x14ac:dyDescent="0.25">
      <c r="A24" s="524"/>
      <c r="B24" s="528"/>
      <c r="C24" s="506"/>
      <c r="D24" s="466" t="s">
        <v>30</v>
      </c>
      <c r="E24" s="458" t="s">
        <v>31</v>
      </c>
      <c r="F24" s="480">
        <v>14</v>
      </c>
      <c r="G24" s="493">
        <f>'ANEXA 2 CUMULAT TRIM'!N110</f>
        <v>1415</v>
      </c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4"/>
    </row>
    <row r="25" spans="1:104" s="488" customFormat="1" ht="12" thickBot="1" x14ac:dyDescent="0.25">
      <c r="A25" s="524"/>
      <c r="B25" s="528"/>
      <c r="C25" s="506"/>
      <c r="D25" s="466" t="s">
        <v>32</v>
      </c>
      <c r="E25" s="458" t="s">
        <v>33</v>
      </c>
      <c r="F25" s="480">
        <v>15</v>
      </c>
      <c r="G25" s="49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4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/>
      <c r="CX25" s="454"/>
      <c r="CY25" s="454"/>
      <c r="CZ25" s="454"/>
    </row>
    <row r="26" spans="1:104" s="488" customFormat="1" ht="23.25" thickBot="1" x14ac:dyDescent="0.25">
      <c r="A26" s="524"/>
      <c r="B26" s="528"/>
      <c r="C26" s="506"/>
      <c r="D26" s="466"/>
      <c r="E26" s="518" t="s">
        <v>34</v>
      </c>
      <c r="F26" s="480">
        <v>16</v>
      </c>
      <c r="G26" s="49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54"/>
      <c r="BN26" s="454"/>
      <c r="BO26" s="454"/>
      <c r="BP26" s="454"/>
      <c r="BQ26" s="454"/>
      <c r="BR26" s="454"/>
      <c r="BS26" s="454"/>
      <c r="BT26" s="454"/>
      <c r="BU26" s="454"/>
      <c r="BV26" s="454"/>
      <c r="BW26" s="454"/>
      <c r="BX26" s="454"/>
      <c r="BY26" s="454"/>
      <c r="BZ26" s="454"/>
      <c r="CA26" s="454"/>
      <c r="CB26" s="454"/>
      <c r="CC26" s="454"/>
      <c r="CD26" s="454"/>
      <c r="CE26" s="454"/>
      <c r="CF26" s="454"/>
      <c r="CG26" s="454"/>
      <c r="CH26" s="454"/>
      <c r="CI26" s="454"/>
      <c r="CJ26" s="454"/>
      <c r="CK26" s="454"/>
      <c r="CL26" s="454"/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/>
      <c r="CX26" s="454"/>
      <c r="CY26" s="454"/>
      <c r="CZ26" s="454"/>
    </row>
    <row r="27" spans="1:104" s="488" customFormat="1" ht="23.25" thickBot="1" x14ac:dyDescent="0.25">
      <c r="A27" s="524"/>
      <c r="B27" s="528"/>
      <c r="C27" s="506"/>
      <c r="D27" s="466" t="s">
        <v>35</v>
      </c>
      <c r="E27" s="458" t="s">
        <v>36</v>
      </c>
      <c r="F27" s="480">
        <v>17</v>
      </c>
      <c r="G27" s="493">
        <f>'ANEXA 2 CUMULAT TRIM'!N122</f>
        <v>1472</v>
      </c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/>
      <c r="BX27" s="454"/>
      <c r="BY27" s="454"/>
      <c r="BZ27" s="454"/>
      <c r="CA27" s="454"/>
      <c r="CB27" s="454"/>
      <c r="CC27" s="454"/>
      <c r="CD27" s="454"/>
      <c r="CE27" s="454"/>
      <c r="CF27" s="454"/>
      <c r="CG27" s="454"/>
      <c r="CH27" s="454"/>
      <c r="CI27" s="454"/>
      <c r="CJ27" s="454"/>
      <c r="CK27" s="454"/>
      <c r="CL27" s="454"/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/>
      <c r="CX27" s="454"/>
      <c r="CY27" s="454"/>
      <c r="CZ27" s="454"/>
    </row>
    <row r="28" spans="1:104" s="488" customFormat="1" ht="12" thickBot="1" x14ac:dyDescent="0.25">
      <c r="A28" s="524"/>
      <c r="B28" s="528"/>
      <c r="C28" s="507"/>
      <c r="D28" s="466" t="s">
        <v>37</v>
      </c>
      <c r="E28" s="458" t="s">
        <v>462</v>
      </c>
      <c r="F28" s="480">
        <v>18</v>
      </c>
      <c r="G28" s="493">
        <f>'ANEXA 2 CUMULAT TRIM'!N138</f>
        <v>352</v>
      </c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/>
      <c r="CX28" s="454"/>
      <c r="CY28" s="454"/>
      <c r="CZ28" s="454"/>
    </row>
    <row r="29" spans="1:104" s="488" customFormat="1" ht="12" thickBot="1" x14ac:dyDescent="0.25">
      <c r="A29" s="524"/>
      <c r="B29" s="528"/>
      <c r="C29" s="467" t="s">
        <v>38</v>
      </c>
      <c r="D29" s="525" t="s">
        <v>39</v>
      </c>
      <c r="E29" s="525"/>
      <c r="F29" s="480">
        <v>19</v>
      </c>
      <c r="G29" s="493">
        <f>'ANEXA 2 CUMULAT TRIM'!N139</f>
        <v>1660</v>
      </c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/>
      <c r="CX29" s="454"/>
      <c r="CY29" s="454"/>
      <c r="CZ29" s="454"/>
    </row>
    <row r="30" spans="1:104" s="488" customFormat="1" ht="12" thickBot="1" x14ac:dyDescent="0.25">
      <c r="A30" s="524"/>
      <c r="B30" s="459">
        <v>2</v>
      </c>
      <c r="C30" s="461"/>
      <c r="D30" s="525" t="s">
        <v>40</v>
      </c>
      <c r="E30" s="525"/>
      <c r="F30" s="480">
        <v>20</v>
      </c>
      <c r="G30" s="493">
        <f>'ANEXA 2 CUMULAT TRIM'!N156</f>
        <v>25</v>
      </c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4"/>
      <c r="BE30" s="454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4"/>
      <c r="BS30" s="454"/>
      <c r="BT30" s="454"/>
      <c r="BU30" s="454"/>
      <c r="BV30" s="454"/>
      <c r="BW30" s="454"/>
      <c r="BX30" s="454"/>
      <c r="BY30" s="454"/>
      <c r="BZ30" s="454"/>
      <c r="CA30" s="454"/>
      <c r="CB30" s="454"/>
      <c r="CC30" s="454"/>
      <c r="CD30" s="454"/>
      <c r="CE30" s="454"/>
      <c r="CF30" s="454"/>
      <c r="CG30" s="454"/>
      <c r="CH30" s="454"/>
      <c r="CI30" s="454"/>
      <c r="CJ30" s="454"/>
      <c r="CK30" s="454"/>
      <c r="CL30" s="454"/>
      <c r="CM30" s="454"/>
      <c r="CN30" s="454"/>
      <c r="CO30" s="454"/>
      <c r="CP30" s="454"/>
      <c r="CQ30" s="454"/>
      <c r="CR30" s="454"/>
      <c r="CS30" s="454"/>
      <c r="CT30" s="454"/>
      <c r="CU30" s="454"/>
      <c r="CV30" s="454"/>
      <c r="CW30" s="454"/>
      <c r="CX30" s="454"/>
      <c r="CY30" s="454"/>
      <c r="CZ30" s="454"/>
    </row>
    <row r="31" spans="1:104" s="488" customFormat="1" ht="12" thickBot="1" x14ac:dyDescent="0.25">
      <c r="A31" s="524"/>
      <c r="B31" s="459">
        <v>3</v>
      </c>
      <c r="C31" s="461"/>
      <c r="D31" s="525" t="s">
        <v>41</v>
      </c>
      <c r="E31" s="525"/>
      <c r="F31" s="480">
        <v>21</v>
      </c>
      <c r="G31" s="49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  <c r="CB31" s="454"/>
      <c r="CC31" s="454"/>
      <c r="CD31" s="454"/>
      <c r="CE31" s="454"/>
      <c r="CF31" s="454"/>
      <c r="CG31" s="454"/>
      <c r="CH31" s="454"/>
      <c r="CI31" s="454"/>
      <c r="CJ31" s="454"/>
      <c r="CK31" s="454"/>
      <c r="CL31" s="454"/>
      <c r="CM31" s="454"/>
      <c r="CN31" s="454"/>
      <c r="CO31" s="454"/>
      <c r="CP31" s="454"/>
      <c r="CQ31" s="454"/>
      <c r="CR31" s="454"/>
      <c r="CS31" s="454"/>
      <c r="CT31" s="454"/>
      <c r="CU31" s="454"/>
      <c r="CV31" s="454"/>
      <c r="CW31" s="454"/>
      <c r="CX31" s="454"/>
      <c r="CY31" s="454"/>
      <c r="CZ31" s="454"/>
    </row>
    <row r="32" spans="1:104" s="488" customFormat="1" ht="12" thickBot="1" x14ac:dyDescent="0.25">
      <c r="A32" s="457" t="s">
        <v>42</v>
      </c>
      <c r="B32" s="459"/>
      <c r="C32" s="461"/>
      <c r="D32" s="525" t="s">
        <v>43</v>
      </c>
      <c r="E32" s="525"/>
      <c r="F32" s="480">
        <v>22</v>
      </c>
      <c r="G32" s="492">
        <f>G11-G17</f>
        <v>750</v>
      </c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4"/>
      <c r="BS32" s="454"/>
      <c r="BT32" s="454"/>
      <c r="BU32" s="454"/>
      <c r="BV32" s="454"/>
      <c r="BW32" s="454"/>
      <c r="BX32" s="454"/>
      <c r="BY32" s="454"/>
      <c r="BZ32" s="454"/>
      <c r="CA32" s="454"/>
      <c r="CB32" s="454"/>
      <c r="CC32" s="454"/>
      <c r="CD32" s="454"/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4"/>
    </row>
    <row r="33" spans="1:104" s="488" customFormat="1" ht="12" thickBot="1" x14ac:dyDescent="0.25">
      <c r="A33" s="457" t="s">
        <v>44</v>
      </c>
      <c r="B33" s="459"/>
      <c r="C33" s="461"/>
      <c r="D33" s="525" t="s">
        <v>45</v>
      </c>
      <c r="E33" s="525"/>
      <c r="F33" s="480">
        <v>23</v>
      </c>
      <c r="G33" s="493">
        <f>'ANEXA 2 CUMULAT TRIM'!N168</f>
        <v>120</v>
      </c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P33" s="454"/>
      <c r="BQ33" s="454"/>
      <c r="BR33" s="454"/>
      <c r="BS33" s="454"/>
      <c r="BT33" s="454"/>
      <c r="BU33" s="454"/>
      <c r="BV33" s="454"/>
      <c r="BW33" s="454"/>
      <c r="BX33" s="454"/>
      <c r="BY33" s="454"/>
      <c r="BZ33" s="454"/>
      <c r="CA33" s="454"/>
      <c r="CB33" s="454"/>
      <c r="CC33" s="454"/>
      <c r="CD33" s="454"/>
      <c r="CE33" s="454"/>
      <c r="CF33" s="454"/>
      <c r="CG33" s="454"/>
      <c r="CH33" s="454"/>
      <c r="CI33" s="454"/>
      <c r="CJ33" s="454"/>
      <c r="CK33" s="454"/>
      <c r="CL33" s="454"/>
      <c r="CM33" s="454"/>
      <c r="CN33" s="454"/>
      <c r="CO33" s="454"/>
      <c r="CP33" s="454"/>
      <c r="CQ33" s="454"/>
      <c r="CR33" s="454"/>
      <c r="CS33" s="454"/>
      <c r="CT33" s="454"/>
      <c r="CU33" s="454"/>
      <c r="CV33" s="454"/>
      <c r="CW33" s="454"/>
      <c r="CX33" s="454"/>
      <c r="CY33" s="454"/>
      <c r="CZ33" s="454"/>
    </row>
    <row r="34" spans="1:104" s="489" customFormat="1" ht="24" customHeight="1" thickBot="1" x14ac:dyDescent="0.25">
      <c r="A34" s="457" t="s">
        <v>46</v>
      </c>
      <c r="B34" s="459"/>
      <c r="C34" s="461"/>
      <c r="D34" s="525" t="s">
        <v>47</v>
      </c>
      <c r="E34" s="525"/>
      <c r="F34" s="519">
        <v>24</v>
      </c>
      <c r="G34" s="492">
        <f>G32-G33</f>
        <v>630</v>
      </c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</row>
    <row r="35" spans="1:104" s="488" customFormat="1" ht="12" thickBot="1" x14ac:dyDescent="0.25">
      <c r="A35" s="524"/>
      <c r="B35" s="459">
        <v>1</v>
      </c>
      <c r="C35" s="461"/>
      <c r="D35" s="525" t="s">
        <v>48</v>
      </c>
      <c r="E35" s="525"/>
      <c r="F35" s="480">
        <v>25</v>
      </c>
      <c r="G35" s="493">
        <v>38</v>
      </c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4"/>
    </row>
    <row r="36" spans="1:104" s="488" customFormat="1" ht="12" customHeight="1" thickBot="1" x14ac:dyDescent="0.25">
      <c r="A36" s="524"/>
      <c r="B36" s="459">
        <v>2</v>
      </c>
      <c r="C36" s="461"/>
      <c r="D36" s="525" t="s">
        <v>49</v>
      </c>
      <c r="E36" s="525"/>
      <c r="F36" s="480">
        <v>26</v>
      </c>
      <c r="G36" s="49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/>
      <c r="CX36" s="454"/>
      <c r="CY36" s="454"/>
      <c r="CZ36" s="454"/>
    </row>
    <row r="37" spans="1:104" s="488" customFormat="1" ht="12" thickBot="1" x14ac:dyDescent="0.25">
      <c r="A37" s="524"/>
      <c r="B37" s="459">
        <v>3</v>
      </c>
      <c r="C37" s="461"/>
      <c r="D37" s="525" t="s">
        <v>50</v>
      </c>
      <c r="E37" s="525"/>
      <c r="F37" s="480">
        <v>27</v>
      </c>
      <c r="G37" s="494">
        <v>0</v>
      </c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454"/>
      <c r="CI37" s="454"/>
      <c r="CJ37" s="454"/>
      <c r="CK37" s="454"/>
      <c r="CL37" s="454"/>
      <c r="CM37" s="454"/>
      <c r="CN37" s="454"/>
      <c r="CO37" s="454"/>
      <c r="CP37" s="454"/>
      <c r="CQ37" s="454"/>
      <c r="CR37" s="454"/>
      <c r="CS37" s="454"/>
      <c r="CT37" s="454"/>
      <c r="CU37" s="454"/>
      <c r="CV37" s="454"/>
      <c r="CW37" s="454"/>
      <c r="CX37" s="454"/>
      <c r="CY37" s="454"/>
      <c r="CZ37" s="454"/>
    </row>
    <row r="38" spans="1:104" s="488" customFormat="1" ht="48.75" customHeight="1" thickBot="1" x14ac:dyDescent="0.25">
      <c r="A38" s="524"/>
      <c r="B38" s="459">
        <v>4</v>
      </c>
      <c r="C38" s="461"/>
      <c r="D38" s="525" t="s">
        <v>51</v>
      </c>
      <c r="E38" s="525"/>
      <c r="F38" s="480">
        <v>28</v>
      </c>
      <c r="G38" s="49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/>
      <c r="CX38" s="454"/>
      <c r="CY38" s="454"/>
      <c r="CZ38" s="454"/>
    </row>
    <row r="39" spans="1:104" s="488" customFormat="1" ht="12" thickBot="1" x14ac:dyDescent="0.25">
      <c r="A39" s="524"/>
      <c r="B39" s="459">
        <v>5</v>
      </c>
      <c r="C39" s="461"/>
      <c r="D39" s="525" t="s">
        <v>52</v>
      </c>
      <c r="E39" s="525"/>
      <c r="F39" s="480">
        <v>29</v>
      </c>
      <c r="G39" s="49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/>
      <c r="CX39" s="454"/>
      <c r="CY39" s="454"/>
      <c r="CZ39" s="454"/>
    </row>
    <row r="40" spans="1:104" s="488" customFormat="1" ht="24.75" customHeight="1" thickBot="1" x14ac:dyDescent="0.25">
      <c r="A40" s="524"/>
      <c r="B40" s="459">
        <v>6</v>
      </c>
      <c r="C40" s="461"/>
      <c r="D40" s="525" t="s">
        <v>53</v>
      </c>
      <c r="E40" s="525"/>
      <c r="F40" s="480">
        <v>30</v>
      </c>
      <c r="G40" s="493">
        <f>G34-G35-G37-G38-G39</f>
        <v>592</v>
      </c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</row>
    <row r="41" spans="1:104" s="488" customFormat="1" ht="34.5" customHeight="1" thickBot="1" x14ac:dyDescent="0.25">
      <c r="A41" s="524"/>
      <c r="B41" s="459">
        <v>7</v>
      </c>
      <c r="C41" s="461"/>
      <c r="D41" s="525" t="s">
        <v>54</v>
      </c>
      <c r="E41" s="525"/>
      <c r="F41" s="480">
        <v>31</v>
      </c>
      <c r="G41" s="49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</row>
    <row r="42" spans="1:104" s="488" customFormat="1" ht="49.5" customHeight="1" thickBot="1" x14ac:dyDescent="0.25">
      <c r="A42" s="524"/>
      <c r="B42" s="459">
        <v>8</v>
      </c>
      <c r="C42" s="461"/>
      <c r="D42" s="525" t="s">
        <v>55</v>
      </c>
      <c r="E42" s="525"/>
      <c r="F42" s="480">
        <v>32</v>
      </c>
      <c r="G42" s="493">
        <v>296</v>
      </c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/>
      <c r="CX42" s="454"/>
      <c r="CY42" s="454"/>
      <c r="CZ42" s="454"/>
    </row>
    <row r="43" spans="1:104" s="488" customFormat="1" ht="12" thickBot="1" x14ac:dyDescent="0.25">
      <c r="A43" s="524"/>
      <c r="B43" s="459"/>
      <c r="C43" s="461" t="s">
        <v>11</v>
      </c>
      <c r="D43" s="525" t="s">
        <v>56</v>
      </c>
      <c r="E43" s="525"/>
      <c r="F43" s="480">
        <v>33</v>
      </c>
      <c r="G43" s="493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4"/>
      <c r="CQ43" s="454"/>
      <c r="CR43" s="454"/>
      <c r="CS43" s="454"/>
      <c r="CT43" s="454"/>
      <c r="CU43" s="454"/>
      <c r="CV43" s="454"/>
      <c r="CW43" s="454"/>
      <c r="CX43" s="454"/>
      <c r="CY43" s="454"/>
      <c r="CZ43" s="454"/>
    </row>
    <row r="44" spans="1:104" s="488" customFormat="1" ht="12" thickBot="1" x14ac:dyDescent="0.25">
      <c r="A44" s="524"/>
      <c r="B44" s="459"/>
      <c r="C44" s="461" t="s">
        <v>13</v>
      </c>
      <c r="D44" s="525" t="s">
        <v>57</v>
      </c>
      <c r="E44" s="525"/>
      <c r="F44" s="480" t="s">
        <v>58</v>
      </c>
      <c r="G44" s="493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4"/>
      <c r="BM44" s="454"/>
      <c r="BN44" s="454"/>
      <c r="BO44" s="454"/>
      <c r="BP44" s="454"/>
      <c r="BQ44" s="454"/>
      <c r="BR44" s="454"/>
      <c r="BS44" s="454"/>
      <c r="BT44" s="454"/>
      <c r="BU44" s="454"/>
      <c r="BV44" s="454"/>
      <c r="BW44" s="454"/>
      <c r="BX44" s="454"/>
      <c r="BY44" s="454"/>
      <c r="BZ44" s="454"/>
      <c r="CA44" s="454"/>
      <c r="CB44" s="454"/>
      <c r="CC44" s="454"/>
      <c r="CD44" s="454"/>
      <c r="CE44" s="454"/>
      <c r="CF44" s="454"/>
      <c r="CG44" s="454"/>
      <c r="CH44" s="454"/>
      <c r="CI44" s="454"/>
      <c r="CJ44" s="454"/>
      <c r="CK44" s="454"/>
      <c r="CL44" s="454"/>
      <c r="CM44" s="454"/>
      <c r="CN44" s="454"/>
      <c r="CO44" s="454"/>
      <c r="CP44" s="454"/>
      <c r="CQ44" s="454"/>
      <c r="CR44" s="454"/>
      <c r="CS44" s="454"/>
      <c r="CT44" s="454"/>
      <c r="CU44" s="454"/>
      <c r="CV44" s="454"/>
      <c r="CW44" s="454"/>
      <c r="CX44" s="454"/>
      <c r="CY44" s="454"/>
      <c r="CZ44" s="454"/>
    </row>
    <row r="45" spans="1:104" s="488" customFormat="1" ht="12" thickBot="1" x14ac:dyDescent="0.25">
      <c r="A45" s="524"/>
      <c r="B45" s="459"/>
      <c r="C45" s="461" t="s">
        <v>59</v>
      </c>
      <c r="D45" s="525" t="s">
        <v>60</v>
      </c>
      <c r="E45" s="525"/>
      <c r="F45" s="480">
        <v>34</v>
      </c>
      <c r="G45" s="493">
        <v>296</v>
      </c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4"/>
      <c r="CQ45" s="454"/>
      <c r="CR45" s="454"/>
      <c r="CS45" s="454"/>
      <c r="CT45" s="454"/>
      <c r="CU45" s="454"/>
      <c r="CV45" s="454"/>
      <c r="CW45" s="454"/>
      <c r="CX45" s="454"/>
      <c r="CY45" s="454"/>
      <c r="CZ45" s="454"/>
    </row>
    <row r="46" spans="1:104" s="488" customFormat="1" ht="28.5" customHeight="1" thickBot="1" x14ac:dyDescent="0.25">
      <c r="A46" s="524"/>
      <c r="B46" s="459">
        <v>9</v>
      </c>
      <c r="C46" s="461"/>
      <c r="D46" s="525" t="s">
        <v>61</v>
      </c>
      <c r="E46" s="525"/>
      <c r="F46" s="480">
        <v>35</v>
      </c>
      <c r="G46" s="493">
        <f>G40-G42</f>
        <v>296</v>
      </c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/>
      <c r="CX46" s="454"/>
      <c r="CY46" s="454"/>
      <c r="CZ46" s="454"/>
    </row>
    <row r="47" spans="1:104" s="488" customFormat="1" ht="12" thickBot="1" x14ac:dyDescent="0.25">
      <c r="A47" s="469" t="s">
        <v>62</v>
      </c>
      <c r="B47" s="459"/>
      <c r="C47" s="461"/>
      <c r="D47" s="525" t="s">
        <v>63</v>
      </c>
      <c r="E47" s="525"/>
      <c r="F47" s="480">
        <v>36</v>
      </c>
      <c r="G47" s="493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/>
      <c r="CX47" s="454"/>
      <c r="CY47" s="454"/>
      <c r="CZ47" s="454"/>
    </row>
    <row r="48" spans="1:104" s="488" customFormat="1" ht="12" thickBot="1" x14ac:dyDescent="0.25">
      <c r="A48" s="470" t="s">
        <v>64</v>
      </c>
      <c r="B48" s="471"/>
      <c r="C48" s="461"/>
      <c r="D48" s="525" t="s">
        <v>65</v>
      </c>
      <c r="E48" s="525"/>
      <c r="F48" s="480">
        <v>37</v>
      </c>
      <c r="G48" s="493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4"/>
      <c r="CX48" s="454"/>
      <c r="CY48" s="454"/>
      <c r="CZ48" s="454"/>
    </row>
    <row r="49" spans="1:104" s="488" customFormat="1" ht="12" thickBot="1" x14ac:dyDescent="0.25">
      <c r="A49" s="472"/>
      <c r="B49" s="473"/>
      <c r="C49" s="462" t="s">
        <v>11</v>
      </c>
      <c r="D49" s="525" t="s">
        <v>66</v>
      </c>
      <c r="E49" s="525"/>
      <c r="F49" s="480">
        <v>38</v>
      </c>
      <c r="G49" s="493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/>
      <c r="CX49" s="454"/>
      <c r="CY49" s="454"/>
      <c r="CZ49" s="454"/>
    </row>
    <row r="50" spans="1:104" s="488" customFormat="1" ht="12" thickBot="1" x14ac:dyDescent="0.25">
      <c r="A50" s="474"/>
      <c r="B50" s="475"/>
      <c r="C50" s="462" t="s">
        <v>13</v>
      </c>
      <c r="D50" s="525" t="s">
        <v>67</v>
      </c>
      <c r="E50" s="525"/>
      <c r="F50" s="480">
        <v>39</v>
      </c>
      <c r="G50" s="493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4"/>
      <c r="CG50" s="454"/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/>
      <c r="CU50" s="454"/>
      <c r="CV50" s="454"/>
      <c r="CW50" s="454"/>
      <c r="CX50" s="454"/>
      <c r="CY50" s="454"/>
      <c r="CZ50" s="454"/>
    </row>
    <row r="51" spans="1:104" s="488" customFormat="1" ht="12" thickBot="1" x14ac:dyDescent="0.25">
      <c r="A51" s="474"/>
      <c r="B51" s="475"/>
      <c r="C51" s="462" t="s">
        <v>59</v>
      </c>
      <c r="D51" s="525" t="s">
        <v>68</v>
      </c>
      <c r="E51" s="525"/>
      <c r="F51" s="480">
        <v>40</v>
      </c>
      <c r="G51" s="493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4"/>
      <c r="CE51" s="454"/>
      <c r="CF51" s="454"/>
      <c r="CG51" s="454"/>
      <c r="CH51" s="454"/>
      <c r="CI51" s="454"/>
      <c r="CJ51" s="454"/>
      <c r="CK51" s="454"/>
      <c r="CL51" s="454"/>
      <c r="CM51" s="454"/>
      <c r="CN51" s="454"/>
      <c r="CO51" s="454"/>
      <c r="CP51" s="454"/>
      <c r="CQ51" s="454"/>
      <c r="CR51" s="454"/>
      <c r="CS51" s="454"/>
      <c r="CT51" s="454"/>
      <c r="CU51" s="454"/>
      <c r="CV51" s="454"/>
      <c r="CW51" s="454"/>
      <c r="CX51" s="454"/>
      <c r="CY51" s="454"/>
      <c r="CZ51" s="454"/>
    </row>
    <row r="52" spans="1:104" s="488" customFormat="1" ht="12" thickBot="1" x14ac:dyDescent="0.25">
      <c r="A52" s="474"/>
      <c r="B52" s="475"/>
      <c r="C52" s="462" t="s">
        <v>69</v>
      </c>
      <c r="D52" s="525" t="s">
        <v>70</v>
      </c>
      <c r="E52" s="525"/>
      <c r="F52" s="480">
        <v>41</v>
      </c>
      <c r="G52" s="493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4"/>
      <c r="CK52" s="454"/>
      <c r="CL52" s="454"/>
      <c r="CM52" s="454"/>
      <c r="CN52" s="454"/>
      <c r="CO52" s="454"/>
      <c r="CP52" s="454"/>
      <c r="CQ52" s="454"/>
      <c r="CR52" s="454"/>
      <c r="CS52" s="454"/>
      <c r="CT52" s="454"/>
      <c r="CU52" s="454"/>
      <c r="CV52" s="454"/>
      <c r="CW52" s="454"/>
      <c r="CX52" s="454"/>
      <c r="CY52" s="454"/>
      <c r="CZ52" s="454"/>
    </row>
    <row r="53" spans="1:104" s="488" customFormat="1" ht="12" thickBot="1" x14ac:dyDescent="0.25">
      <c r="A53" s="476"/>
      <c r="B53" s="477"/>
      <c r="C53" s="462" t="s">
        <v>71</v>
      </c>
      <c r="D53" s="525" t="s">
        <v>72</v>
      </c>
      <c r="E53" s="525"/>
      <c r="F53" s="480">
        <v>42</v>
      </c>
      <c r="G53" s="493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454"/>
      <c r="CJ53" s="454"/>
      <c r="CK53" s="454"/>
      <c r="CL53" s="454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  <c r="CW53" s="454"/>
      <c r="CX53" s="454"/>
      <c r="CY53" s="454"/>
      <c r="CZ53" s="454"/>
    </row>
    <row r="54" spans="1:104" s="488" customFormat="1" ht="12" thickBot="1" x14ac:dyDescent="0.25">
      <c r="A54" s="478" t="s">
        <v>73</v>
      </c>
      <c r="B54" s="479"/>
      <c r="C54" s="461"/>
      <c r="D54" s="525" t="s">
        <v>74</v>
      </c>
      <c r="E54" s="525"/>
      <c r="F54" s="480">
        <v>43</v>
      </c>
      <c r="G54" s="495">
        <f>'Anexa 4  '!H7</f>
        <v>8183</v>
      </c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  <c r="CW54" s="454"/>
      <c r="CX54" s="454"/>
      <c r="CY54" s="454"/>
      <c r="CZ54" s="454"/>
    </row>
    <row r="55" spans="1:104" s="488" customFormat="1" ht="12" thickBot="1" x14ac:dyDescent="0.25">
      <c r="A55" s="457"/>
      <c r="B55" s="459">
        <v>1</v>
      </c>
      <c r="C55" s="461"/>
      <c r="D55" s="525" t="s">
        <v>75</v>
      </c>
      <c r="E55" s="525"/>
      <c r="F55" s="480">
        <v>44</v>
      </c>
      <c r="G55" s="495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  <c r="CH55" s="454"/>
      <c r="CI55" s="454"/>
      <c r="CJ55" s="454"/>
      <c r="CK55" s="454"/>
      <c r="CL55" s="454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  <c r="CW55" s="454"/>
      <c r="CX55" s="454"/>
      <c r="CY55" s="454"/>
      <c r="CZ55" s="454"/>
    </row>
    <row r="56" spans="1:104" s="488" customFormat="1" ht="18" customHeight="1" thickBot="1" x14ac:dyDescent="0.25">
      <c r="A56" s="457"/>
      <c r="B56" s="459"/>
      <c r="C56" s="461"/>
      <c r="D56" s="458"/>
      <c r="E56" s="458" t="s">
        <v>76</v>
      </c>
      <c r="F56" s="480">
        <v>45</v>
      </c>
      <c r="G56" s="495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454"/>
      <c r="CI56" s="454"/>
      <c r="CJ56" s="454"/>
      <c r="CK56" s="454"/>
      <c r="CL56" s="454"/>
      <c r="CM56" s="454"/>
      <c r="CN56" s="454"/>
      <c r="CO56" s="454"/>
      <c r="CP56" s="454"/>
      <c r="CQ56" s="454"/>
      <c r="CR56" s="454"/>
      <c r="CS56" s="454"/>
      <c r="CT56" s="454"/>
      <c r="CU56" s="454"/>
      <c r="CV56" s="454"/>
      <c r="CW56" s="454"/>
      <c r="CX56" s="454"/>
      <c r="CY56" s="454"/>
      <c r="CZ56" s="454"/>
    </row>
    <row r="57" spans="1:104" s="488" customFormat="1" ht="12" thickBot="1" x14ac:dyDescent="0.25">
      <c r="A57" s="457" t="s">
        <v>77</v>
      </c>
      <c r="B57" s="459"/>
      <c r="C57" s="461"/>
      <c r="D57" s="525" t="s">
        <v>78</v>
      </c>
      <c r="E57" s="525"/>
      <c r="F57" s="480">
        <v>46</v>
      </c>
      <c r="G57" s="495">
        <f>'Anexa 4  '!H18</f>
        <v>5640</v>
      </c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4"/>
      <c r="CS57" s="454"/>
      <c r="CT57" s="454"/>
      <c r="CU57" s="454"/>
      <c r="CV57" s="454"/>
      <c r="CW57" s="454"/>
      <c r="CX57" s="454"/>
      <c r="CY57" s="454"/>
      <c r="CZ57" s="454"/>
    </row>
    <row r="58" spans="1:104" s="488" customFormat="1" ht="12" thickBot="1" x14ac:dyDescent="0.25">
      <c r="A58" s="457" t="s">
        <v>79</v>
      </c>
      <c r="B58" s="480"/>
      <c r="C58" s="461"/>
      <c r="D58" s="525" t="s">
        <v>80</v>
      </c>
      <c r="E58" s="525"/>
      <c r="F58" s="480">
        <v>47</v>
      </c>
      <c r="G58" s="49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4"/>
      <c r="CF58" s="454"/>
      <c r="CG58" s="454"/>
      <c r="CH58" s="454"/>
      <c r="CI58" s="454"/>
      <c r="CJ58" s="454"/>
      <c r="CK58" s="454"/>
      <c r="CL58" s="454"/>
      <c r="CM58" s="454"/>
      <c r="CN58" s="454"/>
      <c r="CO58" s="454"/>
      <c r="CP58" s="454"/>
      <c r="CQ58" s="454"/>
      <c r="CR58" s="454"/>
      <c r="CS58" s="454"/>
      <c r="CT58" s="454"/>
      <c r="CU58" s="454"/>
      <c r="CV58" s="454"/>
      <c r="CW58" s="454"/>
      <c r="CX58" s="454"/>
      <c r="CY58" s="454"/>
      <c r="CZ58" s="454"/>
    </row>
    <row r="59" spans="1:104" s="488" customFormat="1" ht="12" thickBot="1" x14ac:dyDescent="0.25">
      <c r="A59" s="524"/>
      <c r="B59" s="459">
        <v>1</v>
      </c>
      <c r="C59" s="461"/>
      <c r="D59" s="525" t="s">
        <v>81</v>
      </c>
      <c r="E59" s="525"/>
      <c r="F59" s="480">
        <v>48</v>
      </c>
      <c r="G59" s="493">
        <f>'ANEXA 2 CUMULAT TRIM'!N179</f>
        <v>291</v>
      </c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4"/>
      <c r="CU59" s="454"/>
      <c r="CV59" s="454"/>
      <c r="CW59" s="454"/>
      <c r="CX59" s="454"/>
      <c r="CY59" s="454"/>
      <c r="CZ59" s="454"/>
    </row>
    <row r="60" spans="1:104" s="488" customFormat="1" ht="12" thickBot="1" x14ac:dyDescent="0.25">
      <c r="A60" s="524"/>
      <c r="B60" s="459">
        <v>2</v>
      </c>
      <c r="C60" s="461"/>
      <c r="D60" s="525" t="s">
        <v>82</v>
      </c>
      <c r="E60" s="525"/>
      <c r="F60" s="480">
        <v>49</v>
      </c>
      <c r="G60" s="493">
        <f>'ANEXA 2 CUMULAT TRIM'!N180</f>
        <v>281</v>
      </c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  <c r="CH60" s="454"/>
      <c r="CI60" s="454"/>
      <c r="CJ60" s="454"/>
      <c r="CK60" s="454"/>
      <c r="CL60" s="454"/>
      <c r="CM60" s="454"/>
      <c r="CN60" s="454"/>
      <c r="CO60" s="454"/>
      <c r="CP60" s="454"/>
      <c r="CQ60" s="454"/>
      <c r="CR60" s="454"/>
      <c r="CS60" s="454"/>
      <c r="CT60" s="454"/>
      <c r="CU60" s="454"/>
      <c r="CV60" s="454"/>
      <c r="CW60" s="454"/>
      <c r="CX60" s="454"/>
      <c r="CY60" s="454"/>
      <c r="CZ60" s="454"/>
    </row>
    <row r="61" spans="1:104" s="488" customFormat="1" ht="24.75" customHeight="1" thickBot="1" x14ac:dyDescent="0.25">
      <c r="A61" s="524"/>
      <c r="B61" s="459">
        <v>3</v>
      </c>
      <c r="C61" s="461"/>
      <c r="D61" s="525" t="s">
        <v>83</v>
      </c>
      <c r="E61" s="525"/>
      <c r="F61" s="480">
        <v>50</v>
      </c>
      <c r="G61" s="493">
        <f>'ANEXA 2 CUMULAT TRIM'!N181</f>
        <v>4043.5943060498216</v>
      </c>
      <c r="H61" s="481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454"/>
      <c r="CN61" s="454"/>
      <c r="CO61" s="454"/>
      <c r="CP61" s="454"/>
      <c r="CQ61" s="454"/>
      <c r="CR61" s="454"/>
      <c r="CS61" s="454"/>
      <c r="CT61" s="454"/>
      <c r="CU61" s="454"/>
      <c r="CV61" s="454"/>
      <c r="CW61" s="454"/>
      <c r="CX61" s="454"/>
      <c r="CY61" s="454"/>
      <c r="CZ61" s="454"/>
    </row>
    <row r="62" spans="1:104" s="488" customFormat="1" ht="37.5" customHeight="1" thickBot="1" x14ac:dyDescent="0.25">
      <c r="A62" s="524"/>
      <c r="B62" s="459">
        <v>4</v>
      </c>
      <c r="C62" s="461"/>
      <c r="D62" s="525" t="s">
        <v>445</v>
      </c>
      <c r="E62" s="525"/>
      <c r="F62" s="480">
        <v>51</v>
      </c>
      <c r="G62" s="493">
        <f>'ANEXA 2 CUMULAT TRIM'!N182</f>
        <v>3334.5195729537368</v>
      </c>
      <c r="H62" s="454"/>
      <c r="I62" s="454"/>
      <c r="J62" s="454" t="s">
        <v>478</v>
      </c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4"/>
      <c r="BT62" s="454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4"/>
      <c r="CF62" s="454"/>
      <c r="CG62" s="454"/>
      <c r="CH62" s="454"/>
      <c r="CI62" s="454"/>
      <c r="CJ62" s="454"/>
      <c r="CK62" s="454"/>
      <c r="CL62" s="454"/>
      <c r="CM62" s="454"/>
      <c r="CN62" s="454"/>
      <c r="CO62" s="454"/>
      <c r="CP62" s="454"/>
      <c r="CQ62" s="454"/>
      <c r="CR62" s="454"/>
      <c r="CS62" s="454"/>
      <c r="CT62" s="454"/>
      <c r="CU62" s="454"/>
      <c r="CV62" s="454"/>
      <c r="CW62" s="454"/>
      <c r="CX62" s="454"/>
      <c r="CY62" s="454"/>
      <c r="CZ62" s="454"/>
    </row>
    <row r="63" spans="1:104" s="488" customFormat="1" ht="25.5" customHeight="1" thickBot="1" x14ac:dyDescent="0.25">
      <c r="A63" s="524"/>
      <c r="B63" s="459">
        <v>5</v>
      </c>
      <c r="C63" s="461"/>
      <c r="D63" s="525" t="s">
        <v>84</v>
      </c>
      <c r="E63" s="525"/>
      <c r="F63" s="480">
        <v>52</v>
      </c>
      <c r="G63" s="496">
        <f>G12/G60</f>
        <v>96.97508896797153</v>
      </c>
      <c r="H63" s="454"/>
      <c r="I63" s="481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54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4"/>
      <c r="CF63" s="454"/>
      <c r="CG63" s="454"/>
      <c r="CH63" s="454"/>
      <c r="CI63" s="454"/>
      <c r="CJ63" s="454"/>
      <c r="CK63" s="454"/>
      <c r="CL63" s="454"/>
      <c r="CM63" s="454"/>
      <c r="CN63" s="454"/>
      <c r="CO63" s="454"/>
      <c r="CP63" s="454"/>
      <c r="CQ63" s="454"/>
      <c r="CR63" s="454"/>
      <c r="CS63" s="454"/>
      <c r="CT63" s="454"/>
      <c r="CU63" s="454"/>
      <c r="CV63" s="454"/>
      <c r="CW63" s="454"/>
      <c r="CX63" s="454"/>
      <c r="CY63" s="454"/>
      <c r="CZ63" s="454"/>
    </row>
    <row r="64" spans="1:104" s="488" customFormat="1" ht="24" customHeight="1" thickBot="1" x14ac:dyDescent="0.25">
      <c r="A64" s="524"/>
      <c r="B64" s="459">
        <v>6</v>
      </c>
      <c r="C64" s="461"/>
      <c r="D64" s="525" t="s">
        <v>446</v>
      </c>
      <c r="E64" s="525"/>
      <c r="F64" s="480">
        <v>53</v>
      </c>
      <c r="G64" s="49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454"/>
      <c r="CI64" s="454"/>
      <c r="CJ64" s="454"/>
      <c r="CK64" s="454"/>
      <c r="CL64" s="454"/>
      <c r="CM64" s="454"/>
      <c r="CN64" s="454"/>
      <c r="CO64" s="454"/>
      <c r="CP64" s="454"/>
      <c r="CQ64" s="454"/>
      <c r="CR64" s="454"/>
      <c r="CS64" s="454"/>
      <c r="CT64" s="454"/>
      <c r="CU64" s="454"/>
      <c r="CV64" s="454"/>
      <c r="CW64" s="454"/>
      <c r="CX64" s="454"/>
      <c r="CY64" s="454"/>
      <c r="CZ64" s="454"/>
    </row>
    <row r="65" spans="1:104" s="488" customFormat="1" ht="24" customHeight="1" thickBot="1" x14ac:dyDescent="0.25">
      <c r="A65" s="524"/>
      <c r="B65" s="459">
        <v>7</v>
      </c>
      <c r="C65" s="461"/>
      <c r="D65" s="532" t="s">
        <v>447</v>
      </c>
      <c r="E65" s="529"/>
      <c r="F65" s="480">
        <v>54</v>
      </c>
      <c r="G65" s="49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4"/>
      <c r="CO65" s="454"/>
      <c r="CP65" s="454"/>
      <c r="CQ65" s="454"/>
      <c r="CR65" s="454"/>
      <c r="CS65" s="454"/>
      <c r="CT65" s="454"/>
      <c r="CU65" s="454"/>
      <c r="CV65" s="454"/>
      <c r="CW65" s="454"/>
      <c r="CX65" s="454"/>
      <c r="CY65" s="454"/>
      <c r="CZ65" s="454"/>
    </row>
    <row r="66" spans="1:104" s="488" customFormat="1" ht="12" thickBot="1" x14ac:dyDescent="0.25">
      <c r="A66" s="524"/>
      <c r="B66" s="459">
        <v>8</v>
      </c>
      <c r="C66" s="461"/>
      <c r="D66" s="525" t="s">
        <v>85</v>
      </c>
      <c r="E66" s="525"/>
      <c r="F66" s="480">
        <v>55</v>
      </c>
      <c r="G66" s="493">
        <f>G17/G11*1000</f>
        <v>972.48716067498162</v>
      </c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454"/>
      <c r="CH66" s="454"/>
      <c r="CI66" s="454"/>
      <c r="CJ66" s="454"/>
      <c r="CK66" s="454"/>
      <c r="CL66" s="454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  <c r="CW66" s="454"/>
      <c r="CX66" s="454"/>
      <c r="CY66" s="454"/>
      <c r="CZ66" s="454"/>
    </row>
    <row r="67" spans="1:104" s="488" customFormat="1" ht="12" thickBot="1" x14ac:dyDescent="0.25">
      <c r="A67" s="524"/>
      <c r="B67" s="459">
        <v>9</v>
      </c>
      <c r="C67" s="461"/>
      <c r="D67" s="525" t="s">
        <v>86</v>
      </c>
      <c r="E67" s="525"/>
      <c r="F67" s="480">
        <v>56</v>
      </c>
      <c r="G67" s="495">
        <v>180</v>
      </c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4"/>
      <c r="BP67" s="454"/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4"/>
      <c r="CC67" s="454"/>
      <c r="CD67" s="454"/>
      <c r="CE67" s="454"/>
      <c r="CF67" s="454"/>
      <c r="CG67" s="454"/>
      <c r="CH67" s="454"/>
      <c r="CI67" s="454"/>
      <c r="CJ67" s="454"/>
      <c r="CK67" s="454"/>
      <c r="CL67" s="454"/>
      <c r="CM67" s="454"/>
      <c r="CN67" s="454"/>
      <c r="CO67" s="454"/>
      <c r="CP67" s="454"/>
      <c r="CQ67" s="454"/>
      <c r="CR67" s="454"/>
      <c r="CS67" s="454"/>
      <c r="CT67" s="454"/>
      <c r="CU67" s="454"/>
      <c r="CV67" s="454"/>
      <c r="CW67" s="454"/>
      <c r="CX67" s="454"/>
      <c r="CY67" s="454"/>
      <c r="CZ67" s="454"/>
    </row>
    <row r="68" spans="1:104" s="488" customFormat="1" ht="12" thickBot="1" x14ac:dyDescent="0.25">
      <c r="A68" s="530"/>
      <c r="B68" s="482">
        <v>10</v>
      </c>
      <c r="C68" s="483"/>
      <c r="D68" s="533" t="s">
        <v>87</v>
      </c>
      <c r="E68" s="533"/>
      <c r="F68" s="498">
        <v>57</v>
      </c>
      <c r="G68" s="497">
        <f>'ANEXA 2 CUMULAT TRIM'!N192</f>
        <v>3000</v>
      </c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54"/>
      <c r="BH68" s="454"/>
      <c r="BI68" s="454"/>
      <c r="BJ68" s="454"/>
      <c r="BK68" s="454"/>
      <c r="BL68" s="454"/>
      <c r="BM68" s="454"/>
      <c r="BN68" s="454"/>
      <c r="BO68" s="454"/>
      <c r="BP68" s="454"/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4"/>
      <c r="CC68" s="454"/>
      <c r="CD68" s="454"/>
      <c r="CE68" s="454"/>
      <c r="CF68" s="454"/>
      <c r="CG68" s="454"/>
      <c r="CH68" s="454"/>
      <c r="CI68" s="454"/>
      <c r="CJ68" s="454"/>
      <c r="CK68" s="454"/>
      <c r="CL68" s="454"/>
      <c r="CM68" s="454"/>
      <c r="CN68" s="454"/>
      <c r="CO68" s="454"/>
      <c r="CP68" s="454"/>
      <c r="CQ68" s="454"/>
      <c r="CR68" s="454"/>
      <c r="CS68" s="454"/>
      <c r="CT68" s="454"/>
      <c r="CU68" s="454"/>
      <c r="CV68" s="454"/>
      <c r="CW68" s="454"/>
      <c r="CX68" s="454"/>
      <c r="CY68" s="454"/>
      <c r="CZ68" s="454"/>
    </row>
    <row r="69" spans="1:104" s="488" customFormat="1" ht="15.75" customHeight="1" x14ac:dyDescent="0.2">
      <c r="A69" s="455"/>
      <c r="B69" s="485"/>
      <c r="C69" s="452"/>
      <c r="D69" s="508"/>
      <c r="E69" s="508"/>
      <c r="F69" s="485"/>
      <c r="G69" s="509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/>
      <c r="AY69" s="454"/>
      <c r="AZ69" s="454"/>
      <c r="BA69" s="454"/>
      <c r="BB69" s="454"/>
      <c r="BC69" s="454"/>
      <c r="BD69" s="454"/>
      <c r="BE69" s="454"/>
      <c r="BF69" s="454"/>
      <c r="BG69" s="454"/>
      <c r="BH69" s="454"/>
      <c r="BI69" s="454"/>
      <c r="BJ69" s="454"/>
      <c r="BK69" s="454"/>
      <c r="BL69" s="454"/>
      <c r="BM69" s="454"/>
      <c r="BN69" s="454"/>
      <c r="BO69" s="454"/>
      <c r="BP69" s="454"/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4"/>
      <c r="CC69" s="454"/>
      <c r="CD69" s="454"/>
      <c r="CE69" s="454"/>
      <c r="CF69" s="454"/>
      <c r="CG69" s="454"/>
      <c r="CH69" s="454"/>
      <c r="CI69" s="454"/>
      <c r="CJ69" s="454"/>
      <c r="CK69" s="454"/>
      <c r="CL69" s="454"/>
      <c r="CM69" s="454"/>
      <c r="CN69" s="454"/>
      <c r="CO69" s="454"/>
      <c r="CP69" s="454"/>
      <c r="CQ69" s="454"/>
      <c r="CR69" s="454"/>
      <c r="CS69" s="454"/>
      <c r="CT69" s="454"/>
      <c r="CU69" s="454"/>
      <c r="CV69" s="454"/>
      <c r="CW69" s="454"/>
      <c r="CX69" s="454"/>
      <c r="CY69" s="454"/>
      <c r="CZ69" s="454"/>
    </row>
    <row r="70" spans="1:104" s="488" customFormat="1" ht="15.75" customHeight="1" x14ac:dyDescent="0.2">
      <c r="A70" s="455"/>
      <c r="B70" s="486" t="s">
        <v>450</v>
      </c>
      <c r="C70" s="452"/>
      <c r="D70" s="508"/>
      <c r="E70" s="508"/>
      <c r="F70" s="485"/>
      <c r="G70" s="509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  <c r="BK70" s="454"/>
      <c r="BL70" s="454"/>
      <c r="BM70" s="454"/>
      <c r="BN70" s="454"/>
      <c r="BO70" s="454"/>
      <c r="BP70" s="454"/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4"/>
      <c r="CC70" s="454"/>
      <c r="CD70" s="454"/>
      <c r="CE70" s="454"/>
      <c r="CF70" s="454"/>
      <c r="CG70" s="454"/>
      <c r="CH70" s="454"/>
      <c r="CI70" s="454"/>
      <c r="CJ70" s="454"/>
      <c r="CK70" s="454"/>
      <c r="CL70" s="454"/>
      <c r="CM70" s="454"/>
      <c r="CN70" s="454"/>
      <c r="CO70" s="454"/>
      <c r="CP70" s="454"/>
      <c r="CQ70" s="454"/>
      <c r="CR70" s="454"/>
      <c r="CS70" s="454"/>
      <c r="CT70" s="454"/>
      <c r="CU70" s="454"/>
      <c r="CV70" s="454"/>
      <c r="CW70" s="454"/>
      <c r="CX70" s="454"/>
      <c r="CY70" s="454"/>
      <c r="CZ70" s="454"/>
    </row>
    <row r="71" spans="1:104" s="488" customFormat="1" ht="11.25" x14ac:dyDescent="0.2">
      <c r="A71" s="485"/>
      <c r="B71" s="485" t="s">
        <v>448</v>
      </c>
      <c r="C71" s="487" t="s">
        <v>449</v>
      </c>
      <c r="D71" s="485"/>
      <c r="E71" s="510"/>
      <c r="F71" s="485"/>
      <c r="G71" s="509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4"/>
      <c r="CL71" s="454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  <c r="CW71" s="454"/>
      <c r="CX71" s="454"/>
      <c r="CY71" s="454"/>
      <c r="CZ71" s="454"/>
    </row>
    <row r="72" spans="1:104" x14ac:dyDescent="0.2">
      <c r="A72" s="490"/>
      <c r="B72" s="490"/>
      <c r="C72" s="491"/>
      <c r="D72" s="490"/>
      <c r="E72" s="511"/>
      <c r="F72" s="490"/>
      <c r="G72" s="512"/>
      <c r="H72" s="484"/>
    </row>
    <row r="73" spans="1:104" ht="15" x14ac:dyDescent="0.2">
      <c r="C73" s="513"/>
      <c r="D73" s="531"/>
      <c r="E73" s="531"/>
      <c r="F73" s="499"/>
      <c r="G73" s="449"/>
    </row>
    <row r="74" spans="1:104" ht="15" x14ac:dyDescent="0.2">
      <c r="C74" s="513"/>
      <c r="D74" s="531"/>
      <c r="E74" s="531"/>
      <c r="F74" s="499"/>
      <c r="G74" s="449"/>
    </row>
    <row r="75" spans="1:104" ht="15" x14ac:dyDescent="0.2">
      <c r="C75" s="216"/>
      <c r="D75" s="217"/>
      <c r="E75" s="514"/>
      <c r="F75" s="217"/>
      <c r="G75" s="515"/>
    </row>
  </sheetData>
  <mergeCells count="62">
    <mergeCell ref="D73:E73"/>
    <mergeCell ref="D74:E74"/>
    <mergeCell ref="D63:E63"/>
    <mergeCell ref="D64:E64"/>
    <mergeCell ref="D65:E65"/>
    <mergeCell ref="D66:E66"/>
    <mergeCell ref="D67:E67"/>
    <mergeCell ref="D68:E68"/>
    <mergeCell ref="D53:E53"/>
    <mergeCell ref="D54:E54"/>
    <mergeCell ref="D55:E55"/>
    <mergeCell ref="D57:E57"/>
    <mergeCell ref="D58:E58"/>
    <mergeCell ref="A59:A68"/>
    <mergeCell ref="D59:E59"/>
    <mergeCell ref="D60:E60"/>
    <mergeCell ref="D61:E61"/>
    <mergeCell ref="D62:E62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32:E32"/>
    <mergeCell ref="D33:E33"/>
    <mergeCell ref="D34:E34"/>
    <mergeCell ref="A35:A46"/>
    <mergeCell ref="D35:E35"/>
    <mergeCell ref="D36:E36"/>
    <mergeCell ref="D37:E37"/>
    <mergeCell ref="D38:E38"/>
    <mergeCell ref="D39:E39"/>
    <mergeCell ref="D40:E40"/>
    <mergeCell ref="A18:A31"/>
    <mergeCell ref="D18:E18"/>
    <mergeCell ref="B19:B29"/>
    <mergeCell ref="D19:E19"/>
    <mergeCell ref="D20:E20"/>
    <mergeCell ref="D21:E21"/>
    <mergeCell ref="D29:E29"/>
    <mergeCell ref="D30:E30"/>
    <mergeCell ref="D31:E31"/>
    <mergeCell ref="D11:E11"/>
    <mergeCell ref="A12:A16"/>
    <mergeCell ref="D12:E12"/>
    <mergeCell ref="D15:E15"/>
    <mergeCell ref="D16:E16"/>
    <mergeCell ref="D17:E17"/>
    <mergeCell ref="A6:G6"/>
    <mergeCell ref="A8:C9"/>
    <mergeCell ref="D8:E9"/>
    <mergeCell ref="F8:F9"/>
    <mergeCell ref="G8:G9"/>
    <mergeCell ref="B10:C10"/>
    <mergeCell ref="D10:E10"/>
  </mergeCells>
  <printOptions horizontalCentered="1"/>
  <pageMargins left="1" right="0.7" top="0.75" bottom="0.5" header="0.3" footer="0.3"/>
  <pageSetup paperSize="9" orientation="portrait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76"/>
  <sheetViews>
    <sheetView zoomScale="115" zoomScaleNormal="115" workbookViewId="0">
      <selection activeCell="E15" sqref="E15"/>
    </sheetView>
  </sheetViews>
  <sheetFormatPr defaultRowHeight="12.75" x14ac:dyDescent="0.2"/>
  <cols>
    <col min="1" max="1" width="3.7109375" style="1" customWidth="1"/>
    <col min="2" max="2" width="3.42578125" style="1" customWidth="1"/>
    <col min="3" max="3" width="2.85546875" style="2" customWidth="1"/>
    <col min="4" max="4" width="3.5703125" style="1" customWidth="1"/>
    <col min="5" max="5" width="45.5703125" style="3" customWidth="1"/>
    <col min="6" max="6" width="5" style="4" customWidth="1"/>
    <col min="7" max="7" width="10.5703125" style="154" customWidth="1"/>
    <col min="8" max="8" width="11" style="154" customWidth="1"/>
    <col min="9" max="9" width="8" style="155" customWidth="1"/>
    <col min="10" max="10" width="9" style="155" customWidth="1"/>
    <col min="11" max="11" width="8.28515625" style="155" customWidth="1"/>
    <col min="12" max="12" width="9.5703125" style="155" customWidth="1"/>
    <col min="13" max="13" width="8.5703125" style="155" customWidth="1"/>
    <col min="14" max="110" width="9.140625" style="6"/>
    <col min="111" max="16384" width="9.140625" style="5"/>
  </cols>
  <sheetData>
    <row r="1" spans="1:114" ht="15.75" x14ac:dyDescent="0.25">
      <c r="A1" s="8" t="s">
        <v>336</v>
      </c>
      <c r="B1" s="9"/>
      <c r="C1" s="10"/>
      <c r="D1" s="9"/>
      <c r="E1" s="11"/>
      <c r="F1" s="12"/>
      <c r="G1" s="153"/>
      <c r="L1" s="157" t="s">
        <v>0</v>
      </c>
    </row>
    <row r="2" spans="1:114" ht="15.75" x14ac:dyDescent="0.25">
      <c r="A2" s="8" t="s">
        <v>337</v>
      </c>
      <c r="B2" s="9"/>
      <c r="C2" s="10"/>
      <c r="D2" s="9"/>
      <c r="E2" s="11"/>
      <c r="F2" s="12"/>
      <c r="G2" s="153"/>
      <c r="H2" s="153"/>
    </row>
    <row r="3" spans="1:114" ht="15.75" x14ac:dyDescent="0.25">
      <c r="A3" s="8" t="s">
        <v>338</v>
      </c>
      <c r="B3" s="9"/>
      <c r="C3" s="10"/>
      <c r="D3" s="9"/>
      <c r="E3" s="11"/>
      <c r="F3" s="12"/>
      <c r="G3" s="153"/>
      <c r="H3" s="153"/>
    </row>
    <row r="4" spans="1:114" ht="15.75" x14ac:dyDescent="0.25">
      <c r="A4" s="8" t="s">
        <v>339</v>
      </c>
      <c r="B4" s="9"/>
      <c r="C4" s="10"/>
      <c r="D4" s="9"/>
      <c r="E4" s="11"/>
      <c r="F4" s="12"/>
      <c r="G4" s="153"/>
      <c r="H4" s="153"/>
    </row>
    <row r="5" spans="1:114" ht="15.75" x14ac:dyDescent="0.25">
      <c r="A5" s="13"/>
      <c r="B5" s="13"/>
      <c r="C5" s="10"/>
      <c r="D5" s="13"/>
      <c r="E5" s="14"/>
      <c r="F5" s="15"/>
      <c r="G5" s="156"/>
      <c r="H5" s="156"/>
    </row>
    <row r="6" spans="1:114" ht="18" customHeight="1" x14ac:dyDescent="0.2">
      <c r="A6" s="547" t="s">
        <v>422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</row>
    <row r="7" spans="1:114" ht="15.75" x14ac:dyDescent="0.25">
      <c r="A7" s="13"/>
      <c r="B7" s="13"/>
      <c r="C7" s="10"/>
      <c r="D7" s="13"/>
      <c r="E7" s="14"/>
      <c r="F7" s="15"/>
      <c r="G7" s="156"/>
      <c r="H7" s="156"/>
    </row>
    <row r="8" spans="1:114" ht="15.75" thickBot="1" x14ac:dyDescent="0.3">
      <c r="A8" s="222"/>
      <c r="B8" s="222"/>
      <c r="C8" s="16"/>
      <c r="D8" s="222"/>
      <c r="E8" s="223"/>
      <c r="F8" s="15"/>
      <c r="G8" s="158"/>
      <c r="H8" s="158"/>
      <c r="M8" s="158" t="s">
        <v>1</v>
      </c>
    </row>
    <row r="9" spans="1:114" ht="15" customHeight="1" thickBot="1" x14ac:dyDescent="0.25">
      <c r="A9" s="548"/>
      <c r="B9" s="549"/>
      <c r="C9" s="549"/>
      <c r="D9" s="552" t="s">
        <v>2</v>
      </c>
      <c r="E9" s="552"/>
      <c r="F9" s="554" t="s">
        <v>3</v>
      </c>
      <c r="G9" s="554" t="s">
        <v>420</v>
      </c>
      <c r="H9" s="554" t="s">
        <v>421</v>
      </c>
      <c r="I9" s="556" t="s">
        <v>4</v>
      </c>
      <c r="J9" s="556" t="s">
        <v>369</v>
      </c>
      <c r="K9" s="556" t="s">
        <v>468</v>
      </c>
      <c r="L9" s="556" t="s">
        <v>4</v>
      </c>
      <c r="M9" s="558"/>
      <c r="DG9" s="6"/>
      <c r="DH9" s="6"/>
      <c r="DI9" s="6"/>
      <c r="DJ9" s="6"/>
    </row>
    <row r="10" spans="1:114" ht="30" customHeight="1" x14ac:dyDescent="0.2">
      <c r="A10" s="550"/>
      <c r="B10" s="551"/>
      <c r="C10" s="551"/>
      <c r="D10" s="553"/>
      <c r="E10" s="553"/>
      <c r="F10" s="555"/>
      <c r="G10" s="555"/>
      <c r="H10" s="555"/>
      <c r="I10" s="557"/>
      <c r="J10" s="557"/>
      <c r="K10" s="557"/>
      <c r="L10" s="18" t="s">
        <v>5</v>
      </c>
      <c r="M10" s="224" t="s">
        <v>6</v>
      </c>
      <c r="DG10" s="6"/>
      <c r="DH10" s="6"/>
      <c r="DI10" s="6"/>
      <c r="DJ10" s="6"/>
    </row>
    <row r="11" spans="1:114" s="22" customFormat="1" ht="14.1" customHeight="1" x14ac:dyDescent="0.2">
      <c r="A11" s="225">
        <v>0</v>
      </c>
      <c r="B11" s="545">
        <v>1</v>
      </c>
      <c r="C11" s="545"/>
      <c r="D11" s="546">
        <v>2</v>
      </c>
      <c r="E11" s="546"/>
      <c r="F11" s="19">
        <v>3</v>
      </c>
      <c r="G11" s="19">
        <v>4</v>
      </c>
      <c r="H11" s="19">
        <v>5</v>
      </c>
      <c r="I11" s="19" t="s">
        <v>7</v>
      </c>
      <c r="J11" s="20">
        <v>7</v>
      </c>
      <c r="K11" s="20">
        <v>8</v>
      </c>
      <c r="L11" s="20">
        <v>9</v>
      </c>
      <c r="M11" s="226">
        <v>10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</row>
    <row r="12" spans="1:114" ht="21" customHeight="1" thickBot="1" x14ac:dyDescent="0.3">
      <c r="A12" s="227" t="s">
        <v>8</v>
      </c>
      <c r="B12" s="17"/>
      <c r="C12" s="23"/>
      <c r="D12" s="543" t="s">
        <v>9</v>
      </c>
      <c r="E12" s="543"/>
      <c r="F12" s="202">
        <v>1</v>
      </c>
      <c r="G12" s="203">
        <f>G13+G16+G17</f>
        <v>26735</v>
      </c>
      <c r="H12" s="203">
        <f>H13+H16+H17</f>
        <v>27260</v>
      </c>
      <c r="I12" s="204">
        <f>H12/G12*100</f>
        <v>101.96371797269497</v>
      </c>
      <c r="J12" s="203">
        <f>J13+J16+J17</f>
        <v>27623</v>
      </c>
      <c r="K12" s="203">
        <f>K13+K16+K17</f>
        <v>27683</v>
      </c>
      <c r="L12" s="205">
        <f>J12/H12*100</f>
        <v>101.3316214233309</v>
      </c>
      <c r="M12" s="228">
        <f>K12/J12*100</f>
        <v>100.21721029576803</v>
      </c>
    </row>
    <row r="13" spans="1:114" ht="15.95" customHeight="1" thickBot="1" x14ac:dyDescent="0.25">
      <c r="A13" s="540"/>
      <c r="B13" s="17">
        <v>1</v>
      </c>
      <c r="C13" s="23"/>
      <c r="D13" s="539" t="s">
        <v>10</v>
      </c>
      <c r="E13" s="539"/>
      <c r="F13" s="25">
        <v>2</v>
      </c>
      <c r="G13" s="161">
        <f>'ANEXA 2 CUMULAT TRIM'!J12</f>
        <v>26698</v>
      </c>
      <c r="H13" s="161">
        <f>'ANEXA 2 CUMULAT TRIM'!N12</f>
        <v>27250</v>
      </c>
      <c r="I13" s="164">
        <f t="shared" ref="I13:I69" si="0">H13/G13*100</f>
        <v>102.06757060453965</v>
      </c>
      <c r="J13" s="163">
        <f>H13+363</f>
        <v>27613</v>
      </c>
      <c r="K13" s="163">
        <f>J13+60</f>
        <v>27673</v>
      </c>
      <c r="L13" s="165">
        <f t="shared" ref="L13:L69" si="1">J13/H13*100</f>
        <v>101.33211009174312</v>
      </c>
      <c r="M13" s="229">
        <f t="shared" ref="M13:M69" si="2">K13/J13*100</f>
        <v>100.21728895809945</v>
      </c>
    </row>
    <row r="14" spans="1:114" ht="15.95" customHeight="1" thickBot="1" x14ac:dyDescent="0.25">
      <c r="A14" s="540"/>
      <c r="B14" s="17"/>
      <c r="C14" s="23"/>
      <c r="D14" s="24" t="s">
        <v>11</v>
      </c>
      <c r="E14" s="26" t="s">
        <v>12</v>
      </c>
      <c r="F14" s="25">
        <v>3</v>
      </c>
      <c r="G14" s="159"/>
      <c r="H14" s="159"/>
      <c r="I14" s="164"/>
      <c r="J14" s="160"/>
      <c r="K14" s="160"/>
      <c r="L14" s="165"/>
      <c r="M14" s="229"/>
    </row>
    <row r="15" spans="1:114" ht="15.95" customHeight="1" thickBot="1" x14ac:dyDescent="0.25">
      <c r="A15" s="540"/>
      <c r="B15" s="17"/>
      <c r="C15" s="23"/>
      <c r="D15" s="24" t="s">
        <v>13</v>
      </c>
      <c r="E15" s="26" t="s">
        <v>14</v>
      </c>
      <c r="F15" s="25">
        <v>4</v>
      </c>
      <c r="G15" s="159"/>
      <c r="H15" s="159"/>
      <c r="I15" s="164"/>
      <c r="J15" s="160"/>
      <c r="K15" s="160"/>
      <c r="L15" s="165"/>
      <c r="M15" s="229"/>
    </row>
    <row r="16" spans="1:114" ht="15.95" customHeight="1" thickBot="1" x14ac:dyDescent="0.25">
      <c r="A16" s="540"/>
      <c r="B16" s="17">
        <v>2</v>
      </c>
      <c r="C16" s="23"/>
      <c r="D16" s="539" t="s">
        <v>15</v>
      </c>
      <c r="E16" s="539"/>
      <c r="F16" s="25">
        <v>5</v>
      </c>
      <c r="G16" s="161">
        <f>'ANEXA 2 CUMULAT TRIM'!J34</f>
        <v>37</v>
      </c>
      <c r="H16" s="161">
        <f>'ANEXA 2 CUMULAT TRIM'!N34</f>
        <v>10</v>
      </c>
      <c r="I16" s="164">
        <f t="shared" si="0"/>
        <v>27.027027027027028</v>
      </c>
      <c r="J16" s="163">
        <f>H16</f>
        <v>10</v>
      </c>
      <c r="K16" s="163">
        <f>J16</f>
        <v>10</v>
      </c>
      <c r="L16" s="165">
        <f t="shared" si="1"/>
        <v>100</v>
      </c>
      <c r="M16" s="229">
        <f t="shared" si="2"/>
        <v>100</v>
      </c>
    </row>
    <row r="17" spans="1:13" ht="15.95" customHeight="1" thickBot="1" x14ac:dyDescent="0.25">
      <c r="A17" s="540"/>
      <c r="B17" s="17">
        <v>3</v>
      </c>
      <c r="C17" s="23"/>
      <c r="D17" s="539" t="s">
        <v>16</v>
      </c>
      <c r="E17" s="539"/>
      <c r="F17" s="25">
        <v>6</v>
      </c>
      <c r="G17" s="159"/>
      <c r="H17" s="159"/>
      <c r="I17" s="164"/>
      <c r="J17" s="160"/>
      <c r="K17" s="160"/>
      <c r="L17" s="165"/>
      <c r="M17" s="229"/>
    </row>
    <row r="18" spans="1:13" ht="19.5" customHeight="1" thickBot="1" x14ac:dyDescent="0.3">
      <c r="A18" s="227" t="s">
        <v>17</v>
      </c>
      <c r="B18" s="17"/>
      <c r="C18" s="23"/>
      <c r="D18" s="543" t="s">
        <v>18</v>
      </c>
      <c r="E18" s="543"/>
      <c r="F18" s="202">
        <v>7</v>
      </c>
      <c r="G18" s="203">
        <f>G19+G31</f>
        <v>22069</v>
      </c>
      <c r="H18" s="203">
        <f>H19+H31</f>
        <v>26510</v>
      </c>
      <c r="I18" s="204">
        <f t="shared" si="0"/>
        <v>120.12324980742217</v>
      </c>
      <c r="J18" s="203">
        <f>J19+J31</f>
        <v>26818</v>
      </c>
      <c r="K18" s="203">
        <f>K19+K31</f>
        <v>26798</v>
      </c>
      <c r="L18" s="205">
        <f t="shared" si="1"/>
        <v>101.16182572614107</v>
      </c>
      <c r="M18" s="228">
        <f t="shared" si="2"/>
        <v>99.925423223208298</v>
      </c>
    </row>
    <row r="19" spans="1:13" ht="15.95" customHeight="1" thickBot="1" x14ac:dyDescent="0.25">
      <c r="A19" s="540"/>
      <c r="B19" s="17">
        <v>1</v>
      </c>
      <c r="C19" s="23"/>
      <c r="D19" s="539" t="s">
        <v>19</v>
      </c>
      <c r="E19" s="539"/>
      <c r="F19" s="25">
        <v>8</v>
      </c>
      <c r="G19" s="161">
        <f>G20+G21+G22+G30</f>
        <v>22048</v>
      </c>
      <c r="H19" s="161">
        <f>H20+H21+H22+H30</f>
        <v>26485</v>
      </c>
      <c r="I19" s="164">
        <f t="shared" si="0"/>
        <v>120.12427431059507</v>
      </c>
      <c r="J19" s="161">
        <f>J20+J21+J22+J30</f>
        <v>26793</v>
      </c>
      <c r="K19" s="161">
        <f>K20+K21+K22+K30</f>
        <v>26773</v>
      </c>
      <c r="L19" s="165">
        <f t="shared" si="1"/>
        <v>101.16292240891069</v>
      </c>
      <c r="M19" s="229">
        <f t="shared" si="2"/>
        <v>99.925353637144028</v>
      </c>
    </row>
    <row r="20" spans="1:13" ht="15.95" customHeight="1" thickBot="1" x14ac:dyDescent="0.25">
      <c r="A20" s="540"/>
      <c r="B20" s="544"/>
      <c r="C20" s="27" t="s">
        <v>20</v>
      </c>
      <c r="D20" s="539" t="s">
        <v>21</v>
      </c>
      <c r="E20" s="539"/>
      <c r="F20" s="25">
        <v>9</v>
      </c>
      <c r="G20" s="161">
        <f>'ANEXA 2 CUMULAT TRIM'!J43</f>
        <v>10693</v>
      </c>
      <c r="H20" s="161">
        <f>'ANEXA 2 CUMULAT TRIM'!N43</f>
        <v>8636</v>
      </c>
      <c r="I20" s="164">
        <f t="shared" si="0"/>
        <v>80.763116057233702</v>
      </c>
      <c r="J20" s="161">
        <f>H20</f>
        <v>8636</v>
      </c>
      <c r="K20" s="161">
        <f>J20-20</f>
        <v>8616</v>
      </c>
      <c r="L20" s="165">
        <f t="shared" si="1"/>
        <v>100</v>
      </c>
      <c r="M20" s="229">
        <f t="shared" si="2"/>
        <v>99.768411301528488</v>
      </c>
    </row>
    <row r="21" spans="1:13" ht="15.95" customHeight="1" thickBot="1" x14ac:dyDescent="0.25">
      <c r="A21" s="540"/>
      <c r="B21" s="544"/>
      <c r="C21" s="28" t="s">
        <v>22</v>
      </c>
      <c r="D21" s="539" t="s">
        <v>23</v>
      </c>
      <c r="E21" s="539"/>
      <c r="F21" s="25">
        <v>10</v>
      </c>
      <c r="G21" s="161">
        <f>'ANEXA 2 CUMULAT TRIM'!J97</f>
        <v>224</v>
      </c>
      <c r="H21" s="161">
        <f>'ANEXA 2 CUMULAT TRIM'!N97</f>
        <v>250</v>
      </c>
      <c r="I21" s="164">
        <f t="shared" si="0"/>
        <v>111.60714285714286</v>
      </c>
      <c r="J21" s="160">
        <v>230</v>
      </c>
      <c r="K21" s="160">
        <v>230</v>
      </c>
      <c r="L21" s="165">
        <f>J21/H21*100</f>
        <v>92</v>
      </c>
      <c r="M21" s="229">
        <f t="shared" si="2"/>
        <v>100</v>
      </c>
    </row>
    <row r="22" spans="1:13" ht="15.95" customHeight="1" thickBot="1" x14ac:dyDescent="0.25">
      <c r="A22" s="540"/>
      <c r="B22" s="544"/>
      <c r="C22" s="29" t="s">
        <v>24</v>
      </c>
      <c r="D22" s="535" t="s">
        <v>25</v>
      </c>
      <c r="E22" s="535"/>
      <c r="F22" s="25">
        <v>11</v>
      </c>
      <c r="G22" s="161">
        <f>G23+G28+G29</f>
        <v>14456</v>
      </c>
      <c r="H22" s="161">
        <f>H23+H28+H29</f>
        <v>15939</v>
      </c>
      <c r="I22" s="164">
        <f t="shared" si="0"/>
        <v>110.25871610403985</v>
      </c>
      <c r="J22" s="161">
        <f>J23+J28+J29</f>
        <v>16267</v>
      </c>
      <c r="K22" s="161">
        <f>K23+K28+K29</f>
        <v>16267</v>
      </c>
      <c r="L22" s="165">
        <f t="shared" si="1"/>
        <v>102.0578455361064</v>
      </c>
      <c r="M22" s="229">
        <f t="shared" si="2"/>
        <v>100</v>
      </c>
    </row>
    <row r="23" spans="1:13" ht="15.95" customHeight="1" thickBot="1" x14ac:dyDescent="0.25">
      <c r="A23" s="540"/>
      <c r="B23" s="544"/>
      <c r="C23" s="30"/>
      <c r="D23" s="31" t="s">
        <v>26</v>
      </c>
      <c r="E23" s="32" t="s">
        <v>27</v>
      </c>
      <c r="F23" s="25">
        <v>12</v>
      </c>
      <c r="G23" s="161">
        <f>G24+G25</f>
        <v>10822</v>
      </c>
      <c r="H23" s="161">
        <f>H24+H25</f>
        <v>14115</v>
      </c>
      <c r="I23" s="164">
        <f t="shared" si="0"/>
        <v>130.42875623729441</v>
      </c>
      <c r="J23" s="161">
        <f>H23+320</f>
        <v>14435</v>
      </c>
      <c r="K23" s="161">
        <f>K24+K25</f>
        <v>14435</v>
      </c>
      <c r="L23" s="165">
        <f t="shared" si="1"/>
        <v>102.26709174636912</v>
      </c>
      <c r="M23" s="229">
        <f t="shared" si="2"/>
        <v>100</v>
      </c>
    </row>
    <row r="24" spans="1:13" ht="15.95" customHeight="1" thickBot="1" x14ac:dyDescent="0.25">
      <c r="A24" s="540"/>
      <c r="B24" s="544"/>
      <c r="C24" s="30"/>
      <c r="D24" s="33" t="s">
        <v>28</v>
      </c>
      <c r="E24" s="24" t="s">
        <v>29</v>
      </c>
      <c r="F24" s="25">
        <v>13</v>
      </c>
      <c r="G24" s="161">
        <f>'ANEXA 2 CUMULAT TRIM'!J106</f>
        <v>9600</v>
      </c>
      <c r="H24" s="161">
        <f>'ANEXA 2 CUMULAT TRIM'!N106</f>
        <v>12700</v>
      </c>
      <c r="I24" s="164">
        <f t="shared" si="0"/>
        <v>132.29166666666669</v>
      </c>
      <c r="J24" s="163">
        <f>H24+320</f>
        <v>13020</v>
      </c>
      <c r="K24" s="163">
        <f>J24</f>
        <v>13020</v>
      </c>
      <c r="L24" s="165">
        <f t="shared" si="1"/>
        <v>102.51968503937007</v>
      </c>
      <c r="M24" s="229">
        <f t="shared" si="2"/>
        <v>100</v>
      </c>
    </row>
    <row r="25" spans="1:13" ht="15.95" customHeight="1" thickBot="1" x14ac:dyDescent="0.25">
      <c r="A25" s="540"/>
      <c r="B25" s="544"/>
      <c r="C25" s="30"/>
      <c r="D25" s="33" t="s">
        <v>30</v>
      </c>
      <c r="E25" s="24" t="s">
        <v>31</v>
      </c>
      <c r="F25" s="25">
        <v>14</v>
      </c>
      <c r="G25" s="161">
        <f>'ANEXA 2 CUMULAT TRIM'!J110</f>
        <v>1222</v>
      </c>
      <c r="H25" s="161">
        <f>'ANEXA 2 CUMULAT TRIM'!N110</f>
        <v>1415</v>
      </c>
      <c r="I25" s="164">
        <f t="shared" si="0"/>
        <v>115.79378068739771</v>
      </c>
      <c r="J25" s="163">
        <f>H25</f>
        <v>1415</v>
      </c>
      <c r="K25" s="163">
        <f>J25</f>
        <v>1415</v>
      </c>
      <c r="L25" s="165">
        <f t="shared" si="1"/>
        <v>100</v>
      </c>
      <c r="M25" s="229">
        <f t="shared" si="2"/>
        <v>100</v>
      </c>
    </row>
    <row r="26" spans="1:13" ht="15.75" customHeight="1" thickBot="1" x14ac:dyDescent="0.25">
      <c r="A26" s="540"/>
      <c r="B26" s="544"/>
      <c r="C26" s="30"/>
      <c r="D26" s="33" t="s">
        <v>32</v>
      </c>
      <c r="E26" s="24" t="s">
        <v>33</v>
      </c>
      <c r="F26" s="25">
        <v>15</v>
      </c>
      <c r="G26" s="159"/>
      <c r="H26" s="159"/>
      <c r="I26" s="164"/>
      <c r="J26" s="160"/>
      <c r="K26" s="160"/>
      <c r="L26" s="165"/>
      <c r="M26" s="229"/>
    </row>
    <row r="27" spans="1:13" ht="26.1" customHeight="1" thickBot="1" x14ac:dyDescent="0.25">
      <c r="A27" s="540"/>
      <c r="B27" s="544"/>
      <c r="C27" s="30"/>
      <c r="D27" s="33"/>
      <c r="E27" s="34" t="s">
        <v>34</v>
      </c>
      <c r="F27" s="25">
        <v>16</v>
      </c>
      <c r="G27" s="159"/>
      <c r="H27" s="159"/>
      <c r="I27" s="164"/>
      <c r="J27" s="160"/>
      <c r="K27" s="160"/>
      <c r="L27" s="165"/>
      <c r="M27" s="229"/>
    </row>
    <row r="28" spans="1:13" ht="39" customHeight="1" thickBot="1" x14ac:dyDescent="0.25">
      <c r="A28" s="540"/>
      <c r="B28" s="544"/>
      <c r="C28" s="30"/>
      <c r="D28" s="33" t="s">
        <v>35</v>
      </c>
      <c r="E28" s="24" t="s">
        <v>36</v>
      </c>
      <c r="F28" s="25">
        <v>17</v>
      </c>
      <c r="G28" s="161">
        <f>'ANEXA 2 CUMULAT TRIM'!J122</f>
        <v>1131</v>
      </c>
      <c r="H28" s="161">
        <f>'ANEXA 2 CUMULAT TRIM'!N122</f>
        <v>1472</v>
      </c>
      <c r="I28" s="164">
        <f t="shared" si="0"/>
        <v>130.15030946065428</v>
      </c>
      <c r="J28" s="163">
        <f>H28</f>
        <v>1472</v>
      </c>
      <c r="K28" s="163">
        <f>J28</f>
        <v>1472</v>
      </c>
      <c r="L28" s="165">
        <f t="shared" si="1"/>
        <v>100</v>
      </c>
      <c r="M28" s="229">
        <f t="shared" si="2"/>
        <v>100</v>
      </c>
    </row>
    <row r="29" spans="1:13" ht="26.1" customHeight="1" thickBot="1" x14ac:dyDescent="0.25">
      <c r="A29" s="540"/>
      <c r="B29" s="544"/>
      <c r="C29" s="35"/>
      <c r="D29" s="33" t="s">
        <v>37</v>
      </c>
      <c r="E29" s="24" t="s">
        <v>462</v>
      </c>
      <c r="F29" s="25">
        <v>18</v>
      </c>
      <c r="G29" s="161">
        <f>'ANEXA 2 CUMULAT TRIM'!J138</f>
        <v>2503</v>
      </c>
      <c r="H29" s="161">
        <f>'ANEXA 2 CUMULAT TRIM'!N138</f>
        <v>352</v>
      </c>
      <c r="I29" s="164">
        <f t="shared" si="0"/>
        <v>14.06312425089892</v>
      </c>
      <c r="J29" s="163">
        <f>H29+8</f>
        <v>360</v>
      </c>
      <c r="K29" s="163">
        <f>J29</f>
        <v>360</v>
      </c>
      <c r="L29" s="165">
        <f t="shared" si="1"/>
        <v>102.27272727272727</v>
      </c>
      <c r="M29" s="229">
        <f t="shared" si="2"/>
        <v>100</v>
      </c>
    </row>
    <row r="30" spans="1:13" ht="15.95" customHeight="1" thickBot="1" x14ac:dyDescent="0.25">
      <c r="A30" s="540"/>
      <c r="B30" s="544"/>
      <c r="C30" s="36" t="s">
        <v>38</v>
      </c>
      <c r="D30" s="539" t="s">
        <v>39</v>
      </c>
      <c r="E30" s="539"/>
      <c r="F30" s="25">
        <v>19</v>
      </c>
      <c r="G30" s="161">
        <f>'ANEXA 2 CUMULAT TRIM'!J139</f>
        <v>-3325</v>
      </c>
      <c r="H30" s="161">
        <f>'ANEXA 2 CUMULAT TRIM'!N139</f>
        <v>1660</v>
      </c>
      <c r="I30" s="164">
        <f t="shared" si="0"/>
        <v>-49.924812030075188</v>
      </c>
      <c r="J30" s="163">
        <f>H30</f>
        <v>1660</v>
      </c>
      <c r="K30" s="163">
        <f>J30</f>
        <v>1660</v>
      </c>
      <c r="L30" s="165">
        <f t="shared" si="1"/>
        <v>100</v>
      </c>
      <c r="M30" s="229">
        <f t="shared" si="2"/>
        <v>100</v>
      </c>
    </row>
    <row r="31" spans="1:13" ht="15.95" customHeight="1" thickBot="1" x14ac:dyDescent="0.25">
      <c r="A31" s="540"/>
      <c r="B31" s="17">
        <v>2</v>
      </c>
      <c r="C31" s="23"/>
      <c r="D31" s="539" t="s">
        <v>40</v>
      </c>
      <c r="E31" s="539"/>
      <c r="F31" s="25">
        <v>20</v>
      </c>
      <c r="G31" s="161">
        <f>'ANEXA 2 CUMULAT TRIM'!J156</f>
        <v>21</v>
      </c>
      <c r="H31" s="161">
        <f>'ANEXA 2 CUMULAT TRIM'!N156</f>
        <v>25</v>
      </c>
      <c r="I31" s="164">
        <f t="shared" si="0"/>
        <v>119.04761904761905</v>
      </c>
      <c r="J31" s="163">
        <f>H31</f>
        <v>25</v>
      </c>
      <c r="K31" s="163">
        <f>J31</f>
        <v>25</v>
      </c>
      <c r="L31" s="165">
        <f t="shared" si="1"/>
        <v>100</v>
      </c>
      <c r="M31" s="229">
        <f t="shared" si="2"/>
        <v>100</v>
      </c>
    </row>
    <row r="32" spans="1:13" ht="15.95" customHeight="1" thickBot="1" x14ac:dyDescent="0.25">
      <c r="A32" s="540"/>
      <c r="B32" s="17">
        <v>3</v>
      </c>
      <c r="C32" s="23"/>
      <c r="D32" s="539" t="s">
        <v>41</v>
      </c>
      <c r="E32" s="539"/>
      <c r="F32" s="25">
        <v>21</v>
      </c>
      <c r="G32" s="159"/>
      <c r="H32" s="159"/>
      <c r="I32" s="164"/>
      <c r="J32" s="160"/>
      <c r="K32" s="160"/>
      <c r="L32" s="165"/>
      <c r="M32" s="229"/>
    </row>
    <row r="33" spans="1:110" ht="21.75" customHeight="1" thickBot="1" x14ac:dyDescent="0.3">
      <c r="A33" s="227" t="s">
        <v>42</v>
      </c>
      <c r="B33" s="17"/>
      <c r="C33" s="23"/>
      <c r="D33" s="539" t="s">
        <v>43</v>
      </c>
      <c r="E33" s="539"/>
      <c r="F33" s="25">
        <v>22</v>
      </c>
      <c r="G33" s="203">
        <f>G12-G18</f>
        <v>4666</v>
      </c>
      <c r="H33" s="203">
        <f>H12-H18</f>
        <v>750</v>
      </c>
      <c r="I33" s="204">
        <f t="shared" si="0"/>
        <v>16.073724817831121</v>
      </c>
      <c r="J33" s="203">
        <f>J12-J18</f>
        <v>805</v>
      </c>
      <c r="K33" s="203">
        <f>K12-K18</f>
        <v>885</v>
      </c>
      <c r="L33" s="205">
        <f t="shared" si="1"/>
        <v>107.33333333333333</v>
      </c>
      <c r="M33" s="228">
        <f t="shared" si="2"/>
        <v>109.93788819875776</v>
      </c>
    </row>
    <row r="34" spans="1:110" ht="15.95" customHeight="1" thickBot="1" x14ac:dyDescent="0.25">
      <c r="A34" s="227" t="s">
        <v>44</v>
      </c>
      <c r="B34" s="17"/>
      <c r="C34" s="23"/>
      <c r="D34" s="539" t="s">
        <v>45</v>
      </c>
      <c r="E34" s="539"/>
      <c r="F34" s="25">
        <v>23</v>
      </c>
      <c r="G34" s="161">
        <f>'ANEXA 2 CUMULAT TRIM'!J168</f>
        <v>65.56</v>
      </c>
      <c r="H34" s="161">
        <f>'ANEXA 2 CUMULAT TRIM'!N168</f>
        <v>120</v>
      </c>
      <c r="I34" s="164">
        <f t="shared" si="0"/>
        <v>183.0384380719951</v>
      </c>
      <c r="J34" s="338">
        <f>J33*16%</f>
        <v>128.80000000000001</v>
      </c>
      <c r="K34" s="338">
        <f>K33*16%</f>
        <v>141.6</v>
      </c>
      <c r="L34" s="165">
        <f t="shared" si="1"/>
        <v>107.33333333333334</v>
      </c>
      <c r="M34" s="229">
        <f t="shared" si="2"/>
        <v>109.93788819875776</v>
      </c>
    </row>
    <row r="35" spans="1:110" s="3" customFormat="1" ht="25.5" customHeight="1" thickBot="1" x14ac:dyDescent="0.3">
      <c r="A35" s="227" t="s">
        <v>46</v>
      </c>
      <c r="B35" s="17"/>
      <c r="C35" s="23"/>
      <c r="D35" s="539" t="s">
        <v>47</v>
      </c>
      <c r="E35" s="539"/>
      <c r="F35" s="202">
        <v>24</v>
      </c>
      <c r="G35" s="203">
        <f>G33-G34</f>
        <v>4600.4399999999996</v>
      </c>
      <c r="H35" s="203">
        <f>H33-H34</f>
        <v>630</v>
      </c>
      <c r="I35" s="204">
        <f t="shared" si="0"/>
        <v>13.694342280303623</v>
      </c>
      <c r="J35" s="203">
        <f>J33-J34</f>
        <v>676.2</v>
      </c>
      <c r="K35" s="203">
        <f>K33-K34</f>
        <v>743.4</v>
      </c>
      <c r="L35" s="205">
        <f t="shared" si="1"/>
        <v>107.33333333333334</v>
      </c>
      <c r="M35" s="228">
        <f t="shared" si="2"/>
        <v>109.93788819875776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</row>
    <row r="36" spans="1:110" ht="15.95" customHeight="1" thickBot="1" x14ac:dyDescent="0.25">
      <c r="A36" s="540"/>
      <c r="B36" s="17">
        <v>1</v>
      </c>
      <c r="C36" s="23"/>
      <c r="D36" s="539" t="s">
        <v>48</v>
      </c>
      <c r="E36" s="539"/>
      <c r="F36" s="25">
        <v>25</v>
      </c>
      <c r="G36" s="161">
        <v>233</v>
      </c>
      <c r="H36" s="161">
        <v>38</v>
      </c>
      <c r="I36" s="164">
        <f t="shared" si="0"/>
        <v>16.309012875536482</v>
      </c>
      <c r="J36" s="161">
        <f>J33*5%</f>
        <v>40.25</v>
      </c>
      <c r="K36" s="161">
        <f>K33*5%</f>
        <v>44.25</v>
      </c>
      <c r="L36" s="165">
        <f t="shared" si="1"/>
        <v>105.92105263157893</v>
      </c>
      <c r="M36" s="229">
        <f t="shared" si="2"/>
        <v>109.93788819875776</v>
      </c>
    </row>
    <row r="37" spans="1:110" ht="26.1" customHeight="1" thickBot="1" x14ac:dyDescent="0.25">
      <c r="A37" s="540"/>
      <c r="B37" s="17">
        <v>2</v>
      </c>
      <c r="C37" s="23"/>
      <c r="D37" s="539" t="s">
        <v>49</v>
      </c>
      <c r="E37" s="539"/>
      <c r="F37" s="25">
        <v>26</v>
      </c>
      <c r="G37" s="159"/>
      <c r="H37" s="159"/>
      <c r="I37" s="164"/>
      <c r="J37" s="160"/>
      <c r="K37" s="160"/>
      <c r="L37" s="165"/>
      <c r="M37" s="229"/>
    </row>
    <row r="38" spans="1:110" ht="15.95" customHeight="1" thickBot="1" x14ac:dyDescent="0.25">
      <c r="A38" s="540"/>
      <c r="B38" s="17">
        <v>3</v>
      </c>
      <c r="C38" s="23"/>
      <c r="D38" s="539" t="s">
        <v>50</v>
      </c>
      <c r="E38" s="539"/>
      <c r="F38" s="25">
        <v>27</v>
      </c>
      <c r="G38" s="159">
        <v>0</v>
      </c>
      <c r="H38" s="159">
        <v>0</v>
      </c>
      <c r="I38" s="164"/>
      <c r="J38" s="160">
        <v>0</v>
      </c>
      <c r="K38" s="160">
        <v>0</v>
      </c>
      <c r="L38" s="165"/>
      <c r="M38" s="229"/>
    </row>
    <row r="39" spans="1:110" ht="76.5" customHeight="1" thickBot="1" x14ac:dyDescent="0.25">
      <c r="A39" s="540"/>
      <c r="B39" s="17">
        <v>4</v>
      </c>
      <c r="C39" s="23"/>
      <c r="D39" s="539" t="s">
        <v>51</v>
      </c>
      <c r="E39" s="539"/>
      <c r="F39" s="25">
        <v>28</v>
      </c>
      <c r="G39" s="159"/>
      <c r="H39" s="159"/>
      <c r="I39" s="164"/>
      <c r="J39" s="160"/>
      <c r="K39" s="160"/>
      <c r="L39" s="165"/>
      <c r="M39" s="229"/>
    </row>
    <row r="40" spans="1:110" ht="15.95" customHeight="1" thickBot="1" x14ac:dyDescent="0.25">
      <c r="A40" s="540"/>
      <c r="B40" s="17">
        <v>5</v>
      </c>
      <c r="C40" s="23"/>
      <c r="D40" s="539" t="s">
        <v>52</v>
      </c>
      <c r="E40" s="539"/>
      <c r="F40" s="25">
        <v>29</v>
      </c>
      <c r="G40" s="159"/>
      <c r="H40" s="159"/>
      <c r="I40" s="164"/>
      <c r="J40" s="160"/>
      <c r="K40" s="160"/>
      <c r="L40" s="165"/>
      <c r="M40" s="229"/>
    </row>
    <row r="41" spans="1:110" ht="27" customHeight="1" thickBot="1" x14ac:dyDescent="0.25">
      <c r="A41" s="540"/>
      <c r="B41" s="17">
        <v>6</v>
      </c>
      <c r="C41" s="23"/>
      <c r="D41" s="539" t="s">
        <v>53</v>
      </c>
      <c r="E41" s="539"/>
      <c r="F41" s="25">
        <v>30</v>
      </c>
      <c r="G41" s="161">
        <f>G35-G36-G38-G39-G40</f>
        <v>4367.4399999999996</v>
      </c>
      <c r="H41" s="161">
        <f>H35-H36-H38-H39-H40</f>
        <v>592</v>
      </c>
      <c r="I41" s="164">
        <f t="shared" si="0"/>
        <v>13.554851354569269</v>
      </c>
      <c r="J41" s="161">
        <f>J35-J36-J38-J39-J40</f>
        <v>635.95000000000005</v>
      </c>
      <c r="K41" s="161">
        <f>K35-K36-K38-K39-K40</f>
        <v>699.15</v>
      </c>
      <c r="L41" s="165">
        <f t="shared" si="1"/>
        <v>107.4239864864865</v>
      </c>
      <c r="M41" s="229">
        <f t="shared" si="2"/>
        <v>109.93788819875776</v>
      </c>
    </row>
    <row r="42" spans="1:110" ht="52.5" customHeight="1" thickBot="1" x14ac:dyDescent="0.25">
      <c r="A42" s="540"/>
      <c r="B42" s="17">
        <v>7</v>
      </c>
      <c r="C42" s="23"/>
      <c r="D42" s="539" t="s">
        <v>54</v>
      </c>
      <c r="E42" s="539"/>
      <c r="F42" s="25">
        <v>31</v>
      </c>
      <c r="G42" s="159"/>
      <c r="H42" s="159"/>
      <c r="I42" s="164"/>
      <c r="J42" s="160"/>
      <c r="K42" s="160"/>
      <c r="L42" s="165"/>
      <c r="M42" s="229"/>
    </row>
    <row r="43" spans="1:110" ht="66" customHeight="1" thickBot="1" x14ac:dyDescent="0.25">
      <c r="A43" s="540"/>
      <c r="B43" s="17">
        <v>8</v>
      </c>
      <c r="C43" s="23"/>
      <c r="D43" s="539" t="s">
        <v>55</v>
      </c>
      <c r="E43" s="539"/>
      <c r="F43" s="25">
        <v>32</v>
      </c>
      <c r="G43" s="161">
        <v>2183</v>
      </c>
      <c r="H43" s="161">
        <v>296</v>
      </c>
      <c r="I43" s="164">
        <f t="shared" si="0"/>
        <v>13.559322033898304</v>
      </c>
      <c r="J43" s="161">
        <v>310</v>
      </c>
      <c r="K43" s="161">
        <v>341</v>
      </c>
      <c r="L43" s="165">
        <f t="shared" si="1"/>
        <v>104.72972972972974</v>
      </c>
      <c r="M43" s="229">
        <f t="shared" si="2"/>
        <v>110.00000000000001</v>
      </c>
    </row>
    <row r="44" spans="1:110" ht="15.95" customHeight="1" thickBot="1" x14ac:dyDescent="0.25">
      <c r="A44" s="540"/>
      <c r="B44" s="17"/>
      <c r="C44" s="23" t="s">
        <v>11</v>
      </c>
      <c r="D44" s="539" t="s">
        <v>56</v>
      </c>
      <c r="E44" s="539"/>
      <c r="F44" s="25">
        <v>33</v>
      </c>
      <c r="G44" s="161"/>
      <c r="H44" s="161"/>
      <c r="I44" s="266"/>
      <c r="J44" s="163"/>
      <c r="K44" s="163"/>
      <c r="L44" s="165"/>
      <c r="M44" s="229"/>
    </row>
    <row r="45" spans="1:110" ht="15.95" customHeight="1" thickBot="1" x14ac:dyDescent="0.25">
      <c r="A45" s="540"/>
      <c r="B45" s="17"/>
      <c r="C45" s="23" t="s">
        <v>13</v>
      </c>
      <c r="D45" s="539" t="s">
        <v>57</v>
      </c>
      <c r="E45" s="539"/>
      <c r="F45" s="25" t="s">
        <v>58</v>
      </c>
      <c r="G45" s="161"/>
      <c r="H45" s="161"/>
      <c r="I45" s="266"/>
      <c r="J45" s="163"/>
      <c r="K45" s="163"/>
      <c r="L45" s="165"/>
      <c r="M45" s="229"/>
    </row>
    <row r="46" spans="1:110" ht="15.95" customHeight="1" thickBot="1" x14ac:dyDescent="0.25">
      <c r="A46" s="540"/>
      <c r="B46" s="17"/>
      <c r="C46" s="23" t="s">
        <v>59</v>
      </c>
      <c r="D46" s="539" t="s">
        <v>60</v>
      </c>
      <c r="E46" s="539"/>
      <c r="F46" s="25">
        <v>34</v>
      </c>
      <c r="G46" s="161">
        <v>2183</v>
      </c>
      <c r="H46" s="161">
        <v>296</v>
      </c>
      <c r="I46" s="164">
        <f t="shared" si="0"/>
        <v>13.559322033898304</v>
      </c>
      <c r="J46" s="161">
        <v>310</v>
      </c>
      <c r="K46" s="161">
        <v>342</v>
      </c>
      <c r="L46" s="165">
        <f t="shared" si="1"/>
        <v>104.72972972972974</v>
      </c>
      <c r="M46" s="229">
        <f t="shared" si="2"/>
        <v>110.3225806451613</v>
      </c>
    </row>
    <row r="47" spans="1:110" ht="38.65" customHeight="1" thickBot="1" x14ac:dyDescent="0.25">
      <c r="A47" s="540"/>
      <c r="B47" s="17">
        <v>9</v>
      </c>
      <c r="C47" s="23"/>
      <c r="D47" s="539" t="s">
        <v>61</v>
      </c>
      <c r="E47" s="539"/>
      <c r="F47" s="25">
        <v>35</v>
      </c>
      <c r="G47" s="161">
        <f>G41-G43</f>
        <v>2184.4399999999996</v>
      </c>
      <c r="H47" s="161">
        <f>H41-H43</f>
        <v>296</v>
      </c>
      <c r="I47" s="164">
        <f t="shared" si="0"/>
        <v>13.550383622347148</v>
      </c>
      <c r="J47" s="161">
        <f>J41-J43</f>
        <v>325.95000000000005</v>
      </c>
      <c r="K47" s="161">
        <f>K41-K43</f>
        <v>358.15</v>
      </c>
      <c r="L47" s="165">
        <f t="shared" si="1"/>
        <v>110.11824324324326</v>
      </c>
      <c r="M47" s="229">
        <f t="shared" si="2"/>
        <v>109.87881576928974</v>
      </c>
    </row>
    <row r="48" spans="1:110" ht="15.95" customHeight="1" thickBot="1" x14ac:dyDescent="0.25">
      <c r="A48" s="230" t="s">
        <v>62</v>
      </c>
      <c r="B48" s="17"/>
      <c r="C48" s="23"/>
      <c r="D48" s="539" t="s">
        <v>63</v>
      </c>
      <c r="E48" s="539"/>
      <c r="F48" s="25">
        <v>36</v>
      </c>
      <c r="G48" s="161"/>
      <c r="H48" s="161"/>
      <c r="I48" s="266"/>
      <c r="J48" s="163"/>
      <c r="K48" s="163"/>
      <c r="L48" s="165"/>
      <c r="M48" s="229"/>
    </row>
    <row r="49" spans="1:16" ht="26.1" customHeight="1" thickBot="1" x14ac:dyDescent="0.25">
      <c r="A49" s="199" t="s">
        <v>64</v>
      </c>
      <c r="B49" s="206"/>
      <c r="C49" s="23"/>
      <c r="D49" s="539" t="s">
        <v>65</v>
      </c>
      <c r="E49" s="539"/>
      <c r="F49" s="25">
        <v>37</v>
      </c>
      <c r="G49" s="161"/>
      <c r="H49" s="161"/>
      <c r="I49" s="266"/>
      <c r="J49" s="163"/>
      <c r="K49" s="163"/>
      <c r="L49" s="165"/>
      <c r="M49" s="229"/>
    </row>
    <row r="50" spans="1:16" ht="15.95" customHeight="1" thickBot="1" x14ac:dyDescent="0.25">
      <c r="A50" s="210"/>
      <c r="B50" s="207"/>
      <c r="C50" s="27" t="s">
        <v>11</v>
      </c>
      <c r="D50" s="539" t="s">
        <v>66</v>
      </c>
      <c r="E50" s="539"/>
      <c r="F50" s="25">
        <v>38</v>
      </c>
      <c r="G50" s="161"/>
      <c r="H50" s="161"/>
      <c r="I50" s="164"/>
      <c r="J50" s="163"/>
      <c r="K50" s="163"/>
      <c r="L50" s="165"/>
      <c r="M50" s="229"/>
    </row>
    <row r="51" spans="1:16" ht="15.95" customHeight="1" thickBot="1" x14ac:dyDescent="0.25">
      <c r="A51" s="200"/>
      <c r="B51" s="208"/>
      <c r="C51" s="27" t="s">
        <v>13</v>
      </c>
      <c r="D51" s="539" t="s">
        <v>67</v>
      </c>
      <c r="E51" s="539"/>
      <c r="F51" s="25">
        <v>39</v>
      </c>
      <c r="G51" s="161"/>
      <c r="H51" s="161"/>
      <c r="I51" s="164"/>
      <c r="J51" s="163"/>
      <c r="K51" s="163"/>
      <c r="L51" s="165"/>
      <c r="M51" s="229"/>
    </row>
    <row r="52" spans="1:16" ht="15.95" customHeight="1" thickBot="1" x14ac:dyDescent="0.25">
      <c r="A52" s="200"/>
      <c r="B52" s="208"/>
      <c r="C52" s="27" t="s">
        <v>59</v>
      </c>
      <c r="D52" s="539" t="s">
        <v>68</v>
      </c>
      <c r="E52" s="539"/>
      <c r="F52" s="25">
        <v>40</v>
      </c>
      <c r="G52" s="161"/>
      <c r="H52" s="161"/>
      <c r="I52" s="164"/>
      <c r="J52" s="163"/>
      <c r="K52" s="163"/>
      <c r="L52" s="165"/>
      <c r="M52" s="229"/>
    </row>
    <row r="53" spans="1:16" ht="15.95" customHeight="1" thickBot="1" x14ac:dyDescent="0.25">
      <c r="A53" s="200"/>
      <c r="B53" s="208"/>
      <c r="C53" s="27" t="s">
        <v>69</v>
      </c>
      <c r="D53" s="539" t="s">
        <v>70</v>
      </c>
      <c r="E53" s="539"/>
      <c r="F53" s="25">
        <v>41</v>
      </c>
      <c r="G53" s="161"/>
      <c r="H53" s="161"/>
      <c r="I53" s="164"/>
      <c r="J53" s="163"/>
      <c r="K53" s="163"/>
      <c r="L53" s="165"/>
      <c r="M53" s="229"/>
    </row>
    <row r="54" spans="1:16" ht="15.95" customHeight="1" thickBot="1" x14ac:dyDescent="0.25">
      <c r="A54" s="201"/>
      <c r="B54" s="209"/>
      <c r="C54" s="27" t="s">
        <v>71</v>
      </c>
      <c r="D54" s="539" t="s">
        <v>72</v>
      </c>
      <c r="E54" s="539"/>
      <c r="F54" s="25">
        <v>42</v>
      </c>
      <c r="G54" s="161"/>
      <c r="H54" s="161"/>
      <c r="I54" s="164"/>
      <c r="J54" s="163"/>
      <c r="K54" s="163"/>
      <c r="L54" s="165"/>
      <c r="M54" s="229"/>
    </row>
    <row r="55" spans="1:16" ht="15.95" customHeight="1" thickBot="1" x14ac:dyDescent="0.25">
      <c r="A55" s="231" t="s">
        <v>73</v>
      </c>
      <c r="B55" s="162"/>
      <c r="C55" s="23"/>
      <c r="D55" s="539" t="s">
        <v>74</v>
      </c>
      <c r="E55" s="539"/>
      <c r="F55" s="25">
        <v>43</v>
      </c>
      <c r="G55" s="274">
        <v>7036</v>
      </c>
      <c r="H55" s="274">
        <f>'Anexa 4  '!H7</f>
        <v>8183</v>
      </c>
      <c r="I55" s="275">
        <f t="shared" si="0"/>
        <v>116.30187606594656</v>
      </c>
      <c r="J55" s="276">
        <f>'Anexa 4  '!I7</f>
        <v>3800</v>
      </c>
      <c r="K55" s="276">
        <f>'Anexa 4  '!J7</f>
        <v>3800</v>
      </c>
      <c r="L55" s="277">
        <f t="shared" si="1"/>
        <v>46.437736771355247</v>
      </c>
      <c r="M55" s="278">
        <f t="shared" si="2"/>
        <v>100</v>
      </c>
    </row>
    <row r="56" spans="1:16" ht="15.95" customHeight="1" thickBot="1" x14ac:dyDescent="0.25">
      <c r="A56" s="227"/>
      <c r="B56" s="17">
        <v>1</v>
      </c>
      <c r="C56" s="23"/>
      <c r="D56" s="539" t="s">
        <v>75</v>
      </c>
      <c r="E56" s="539"/>
      <c r="F56" s="25">
        <v>44</v>
      </c>
      <c r="G56" s="274"/>
      <c r="H56" s="274"/>
      <c r="I56" s="275"/>
      <c r="J56" s="276"/>
      <c r="K56" s="276"/>
      <c r="L56" s="277"/>
      <c r="M56" s="278"/>
    </row>
    <row r="57" spans="1:16" ht="26.1" customHeight="1" thickBot="1" x14ac:dyDescent="0.25">
      <c r="A57" s="227"/>
      <c r="B57" s="17"/>
      <c r="C57" s="23"/>
      <c r="D57" s="24"/>
      <c r="E57" s="24" t="s">
        <v>76</v>
      </c>
      <c r="F57" s="25">
        <v>45</v>
      </c>
      <c r="G57" s="274"/>
      <c r="H57" s="274"/>
      <c r="I57" s="275"/>
      <c r="J57" s="276"/>
      <c r="K57" s="276"/>
      <c r="L57" s="277"/>
      <c r="M57" s="278"/>
    </row>
    <row r="58" spans="1:16" ht="15.95" customHeight="1" thickBot="1" x14ac:dyDescent="0.25">
      <c r="A58" s="227" t="s">
        <v>77</v>
      </c>
      <c r="B58" s="17"/>
      <c r="C58" s="23"/>
      <c r="D58" s="539" t="s">
        <v>78</v>
      </c>
      <c r="E58" s="539"/>
      <c r="F58" s="25">
        <v>46</v>
      </c>
      <c r="G58" s="274">
        <v>1693</v>
      </c>
      <c r="H58" s="274">
        <f>'Anexa 4  '!H18</f>
        <v>5640</v>
      </c>
      <c r="I58" s="275">
        <f t="shared" si="0"/>
        <v>333.13644418192558</v>
      </c>
      <c r="J58" s="276">
        <f>'Anexa 4  '!I18</f>
        <v>3800</v>
      </c>
      <c r="K58" s="276">
        <f>'Anexa 4  '!J18</f>
        <v>20</v>
      </c>
      <c r="L58" s="277">
        <f t="shared" si="1"/>
        <v>67.37588652482269</v>
      </c>
      <c r="M58" s="278">
        <f>K58/J58*100</f>
        <v>0.52631578947368418</v>
      </c>
    </row>
    <row r="59" spans="1:16" ht="15.95" customHeight="1" thickBot="1" x14ac:dyDescent="0.25">
      <c r="A59" s="227" t="s">
        <v>79</v>
      </c>
      <c r="B59" s="39"/>
      <c r="C59" s="23"/>
      <c r="D59" s="539" t="s">
        <v>80</v>
      </c>
      <c r="E59" s="539"/>
      <c r="F59" s="25">
        <v>47</v>
      </c>
      <c r="G59" s="159"/>
      <c r="H59" s="159"/>
      <c r="I59" s="164"/>
      <c r="J59" s="160"/>
      <c r="K59" s="160"/>
      <c r="L59" s="165"/>
      <c r="M59" s="229"/>
    </row>
    <row r="60" spans="1:16" ht="15.95" customHeight="1" thickBot="1" x14ac:dyDescent="0.25">
      <c r="A60" s="540"/>
      <c r="B60" s="17">
        <v>1</v>
      </c>
      <c r="C60" s="23"/>
      <c r="D60" s="539" t="s">
        <v>81</v>
      </c>
      <c r="E60" s="539"/>
      <c r="F60" s="25">
        <v>48</v>
      </c>
      <c r="G60" s="161">
        <f>'ANEXA 2 CUMULAT TRIM'!J179</f>
        <v>288</v>
      </c>
      <c r="H60" s="161">
        <f>'ANEXA 2 CUMULAT TRIM'!N179</f>
        <v>291</v>
      </c>
      <c r="I60" s="164">
        <f t="shared" si="0"/>
        <v>101.04166666666667</v>
      </c>
      <c r="J60" s="163">
        <f>H60</f>
        <v>291</v>
      </c>
      <c r="K60" s="163">
        <f>J60</f>
        <v>291</v>
      </c>
      <c r="L60" s="165">
        <f t="shared" si="1"/>
        <v>100</v>
      </c>
      <c r="M60" s="229">
        <f t="shared" si="2"/>
        <v>100</v>
      </c>
    </row>
    <row r="61" spans="1:16" ht="15.95" customHeight="1" thickBot="1" x14ac:dyDescent="0.25">
      <c r="A61" s="540"/>
      <c r="B61" s="17">
        <v>2</v>
      </c>
      <c r="C61" s="23"/>
      <c r="D61" s="539" t="s">
        <v>82</v>
      </c>
      <c r="E61" s="539"/>
      <c r="F61" s="25">
        <v>49</v>
      </c>
      <c r="G61" s="161">
        <f>'ANEXA 2 CUMULAT TRIM'!J180</f>
        <v>268</v>
      </c>
      <c r="H61" s="161">
        <f>'ANEXA 2 CUMULAT TRIM'!N180</f>
        <v>281</v>
      </c>
      <c r="I61" s="164">
        <f t="shared" si="0"/>
        <v>104.85074626865671</v>
      </c>
      <c r="J61" s="163">
        <f>H61</f>
        <v>281</v>
      </c>
      <c r="K61" s="163">
        <f>J61</f>
        <v>281</v>
      </c>
      <c r="L61" s="165">
        <f t="shared" si="1"/>
        <v>100</v>
      </c>
      <c r="M61" s="229">
        <f t="shared" si="2"/>
        <v>100</v>
      </c>
    </row>
    <row r="62" spans="1:16" ht="27.75" customHeight="1" thickBot="1" x14ac:dyDescent="0.25">
      <c r="A62" s="540"/>
      <c r="B62" s="17">
        <v>3</v>
      </c>
      <c r="C62" s="23"/>
      <c r="D62" s="539" t="s">
        <v>83</v>
      </c>
      <c r="E62" s="539"/>
      <c r="F62" s="25">
        <v>50</v>
      </c>
      <c r="G62" s="161">
        <f>'ANEXA 2 CUMULAT TRIM'!J181</f>
        <v>3220.7711442786072</v>
      </c>
      <c r="H62" s="161">
        <f>'ANEXA 2 CUMULAT TRIM'!N181</f>
        <v>4043.5943060498216</v>
      </c>
      <c r="I62" s="164">
        <f t="shared" si="0"/>
        <v>125.54739610210683</v>
      </c>
      <c r="J62" s="163">
        <v>4125</v>
      </c>
      <c r="K62" s="163">
        <f>J62</f>
        <v>4125</v>
      </c>
      <c r="L62" s="165">
        <f t="shared" si="1"/>
        <v>102.01320132013203</v>
      </c>
      <c r="M62" s="229">
        <f t="shared" si="2"/>
        <v>100</v>
      </c>
      <c r="N62" s="372"/>
    </row>
    <row r="63" spans="1:16" ht="39.75" customHeight="1" thickBot="1" x14ac:dyDescent="0.25">
      <c r="A63" s="540"/>
      <c r="B63" s="17">
        <v>4</v>
      </c>
      <c r="C63" s="23"/>
      <c r="D63" s="539" t="s">
        <v>445</v>
      </c>
      <c r="E63" s="539"/>
      <c r="F63" s="25">
        <v>51</v>
      </c>
      <c r="G63" s="161">
        <f>'ANEXA 2 CUMULAT TRIM'!J182</f>
        <v>3220.7711442786072</v>
      </c>
      <c r="H63" s="161">
        <f>'ANEXA 2 CUMULAT TRIM'!N182</f>
        <v>3334.5195729537368</v>
      </c>
      <c r="I63" s="164">
        <f t="shared" si="0"/>
        <v>103.53171410136338</v>
      </c>
      <c r="J63" s="163"/>
      <c r="K63" s="163"/>
      <c r="L63" s="165">
        <f t="shared" si="1"/>
        <v>0</v>
      </c>
      <c r="M63" s="229"/>
      <c r="P63" s="6" t="s">
        <v>478</v>
      </c>
    </row>
    <row r="64" spans="1:16" ht="27" customHeight="1" thickBot="1" x14ac:dyDescent="0.25">
      <c r="A64" s="540"/>
      <c r="B64" s="17">
        <v>5</v>
      </c>
      <c r="C64" s="23"/>
      <c r="D64" s="539" t="s">
        <v>84</v>
      </c>
      <c r="E64" s="539"/>
      <c r="F64" s="25">
        <v>52</v>
      </c>
      <c r="G64" s="164">
        <f>G13/G61</f>
        <v>99.619402985074629</v>
      </c>
      <c r="H64" s="164">
        <f>H13/H61</f>
        <v>96.97508896797153</v>
      </c>
      <c r="I64" s="164">
        <f t="shared" si="0"/>
        <v>97.345583352372344</v>
      </c>
      <c r="J64" s="164">
        <f>J13/J61</f>
        <v>98.266903914590742</v>
      </c>
      <c r="K64" s="164">
        <f>K13/K61</f>
        <v>98.480427046263344</v>
      </c>
      <c r="L64" s="165">
        <f t="shared" si="1"/>
        <v>101.33211009174312</v>
      </c>
      <c r="M64" s="229">
        <f t="shared" si="2"/>
        <v>100.21728895809945</v>
      </c>
      <c r="O64" s="372"/>
    </row>
    <row r="65" spans="1:13" ht="27.75" customHeight="1" thickBot="1" x14ac:dyDescent="0.25">
      <c r="A65" s="540"/>
      <c r="B65" s="17">
        <v>6</v>
      </c>
      <c r="C65" s="23"/>
      <c r="D65" s="539" t="s">
        <v>446</v>
      </c>
      <c r="E65" s="539"/>
      <c r="F65" s="25">
        <v>53</v>
      </c>
      <c r="G65" s="159"/>
      <c r="H65" s="159"/>
      <c r="I65" s="164"/>
      <c r="J65" s="160"/>
      <c r="K65" s="160"/>
      <c r="L65" s="165"/>
      <c r="M65" s="229"/>
    </row>
    <row r="66" spans="1:13" ht="27.75" customHeight="1" thickBot="1" x14ac:dyDescent="0.25">
      <c r="A66" s="540"/>
      <c r="B66" s="17">
        <v>7</v>
      </c>
      <c r="C66" s="23"/>
      <c r="D66" s="534" t="s">
        <v>447</v>
      </c>
      <c r="E66" s="535"/>
      <c r="F66" s="25">
        <v>54</v>
      </c>
      <c r="G66" s="159"/>
      <c r="H66" s="159"/>
      <c r="I66" s="164"/>
      <c r="J66" s="160"/>
      <c r="K66" s="160"/>
      <c r="L66" s="165"/>
      <c r="M66" s="229"/>
    </row>
    <row r="67" spans="1:13" ht="26.25" customHeight="1" thickBot="1" x14ac:dyDescent="0.25">
      <c r="A67" s="540"/>
      <c r="B67" s="17">
        <v>8</v>
      </c>
      <c r="C67" s="23"/>
      <c r="D67" s="539" t="s">
        <v>85</v>
      </c>
      <c r="E67" s="539"/>
      <c r="F67" s="25">
        <v>55</v>
      </c>
      <c r="G67" s="161">
        <f>G18/G12*1000</f>
        <v>825.4722274172434</v>
      </c>
      <c r="H67" s="161">
        <f>H18/H12*1000</f>
        <v>972.48716067498162</v>
      </c>
      <c r="I67" s="164">
        <f t="shared" si="0"/>
        <v>117.8097976376167</v>
      </c>
      <c r="J67" s="161">
        <f>J18/J12*1000</f>
        <v>970.85761865112408</v>
      </c>
      <c r="K67" s="161">
        <f>K18/K12*1000</f>
        <v>968.03092150417228</v>
      </c>
      <c r="L67" s="165">
        <f t="shared" si="1"/>
        <v>99.832435625913405</v>
      </c>
      <c r="M67" s="229">
        <f t="shared" si="2"/>
        <v>99.708845345326836</v>
      </c>
    </row>
    <row r="68" spans="1:13" ht="17.25" customHeight="1" thickBot="1" x14ac:dyDescent="0.25">
      <c r="A68" s="540"/>
      <c r="B68" s="17">
        <v>9</v>
      </c>
      <c r="C68" s="23"/>
      <c r="D68" s="539" t="s">
        <v>86</v>
      </c>
      <c r="E68" s="539"/>
      <c r="F68" s="25">
        <v>56</v>
      </c>
      <c r="G68" s="161">
        <f>'ANEXA 2 CUMULAT TRIM'!J191</f>
        <v>195</v>
      </c>
      <c r="H68" s="274">
        <v>180</v>
      </c>
      <c r="I68" s="164">
        <f t="shared" si="0"/>
        <v>92.307692307692307</v>
      </c>
      <c r="J68" s="163">
        <v>170</v>
      </c>
      <c r="K68" s="163">
        <f>J68-20</f>
        <v>150</v>
      </c>
      <c r="L68" s="165">
        <f t="shared" si="1"/>
        <v>94.444444444444443</v>
      </c>
      <c r="M68" s="229">
        <f t="shared" si="2"/>
        <v>88.235294117647058</v>
      </c>
    </row>
    <row r="69" spans="1:13" ht="17.25" customHeight="1" thickBot="1" x14ac:dyDescent="0.25">
      <c r="A69" s="541"/>
      <c r="B69" s="232">
        <v>10</v>
      </c>
      <c r="C69" s="233"/>
      <c r="D69" s="542" t="s">
        <v>87</v>
      </c>
      <c r="E69" s="542"/>
      <c r="F69" s="234">
        <v>57</v>
      </c>
      <c r="G69" s="235">
        <f>'ANEXA 2 CUMULAT TRIM'!J192</f>
        <v>2259</v>
      </c>
      <c r="H69" s="235">
        <f>'ANEXA 2 CUMULAT TRIM'!N192</f>
        <v>3000</v>
      </c>
      <c r="I69" s="236">
        <f t="shared" si="0"/>
        <v>132.80212483399734</v>
      </c>
      <c r="J69" s="237">
        <f>H69-50</f>
        <v>2950</v>
      </c>
      <c r="K69" s="237">
        <f>J69-50</f>
        <v>2900</v>
      </c>
      <c r="L69" s="238">
        <f t="shared" si="1"/>
        <v>98.333333333333329</v>
      </c>
      <c r="M69" s="239">
        <f t="shared" si="2"/>
        <v>98.305084745762713</v>
      </c>
    </row>
    <row r="70" spans="1:13" ht="15.75" customHeight="1" x14ac:dyDescent="0.2">
      <c r="A70" s="40"/>
      <c r="B70" s="41"/>
      <c r="C70" s="42"/>
      <c r="D70" s="43"/>
      <c r="E70" s="43"/>
      <c r="F70" s="7"/>
      <c r="G70" s="155"/>
      <c r="H70" s="155"/>
    </row>
    <row r="71" spans="1:13" ht="15.75" customHeight="1" x14ac:dyDescent="0.2">
      <c r="A71" s="40"/>
      <c r="B71" s="44" t="s">
        <v>450</v>
      </c>
      <c r="C71" s="42"/>
      <c r="D71" s="43"/>
      <c r="E71" s="43"/>
      <c r="F71" s="7"/>
      <c r="G71" s="155"/>
      <c r="H71" s="155"/>
    </row>
    <row r="72" spans="1:13" x14ac:dyDescent="0.2">
      <c r="A72" s="41"/>
      <c r="B72" s="41" t="s">
        <v>448</v>
      </c>
      <c r="C72" s="2" t="s">
        <v>449</v>
      </c>
      <c r="D72" s="41"/>
      <c r="E72" s="38"/>
      <c r="F72" s="7"/>
      <c r="G72" s="155"/>
      <c r="H72" s="155"/>
    </row>
    <row r="73" spans="1:13" x14ac:dyDescent="0.2">
      <c r="A73" s="41"/>
      <c r="B73" s="41"/>
      <c r="D73" s="41"/>
      <c r="E73" s="38"/>
      <c r="F73" s="7"/>
      <c r="G73" s="155"/>
      <c r="H73" s="155"/>
    </row>
    <row r="74" spans="1:13" ht="15" x14ac:dyDescent="0.2">
      <c r="C74" s="323"/>
      <c r="D74" s="536" t="s">
        <v>351</v>
      </c>
      <c r="E74" s="536"/>
      <c r="F74" s="214"/>
      <c r="G74" s="537" t="s">
        <v>352</v>
      </c>
      <c r="H74" s="537"/>
      <c r="I74" s="537"/>
      <c r="J74" s="537"/>
      <c r="K74" s="214"/>
      <c r="L74" s="214"/>
      <c r="M74" s="214"/>
    </row>
    <row r="75" spans="1:13" ht="15" x14ac:dyDescent="0.2">
      <c r="C75" s="324"/>
      <c r="D75" s="538" t="s">
        <v>353</v>
      </c>
      <c r="E75" s="538"/>
      <c r="F75" s="214"/>
      <c r="G75" s="537" t="s">
        <v>354</v>
      </c>
      <c r="H75" s="537"/>
      <c r="I75" s="537"/>
      <c r="J75" s="537"/>
      <c r="K75" s="214"/>
      <c r="L75" s="214"/>
      <c r="M75" s="214"/>
    </row>
    <row r="76" spans="1:13" ht="15" x14ac:dyDescent="0.2">
      <c r="C76" s="216"/>
      <c r="D76" s="217"/>
      <c r="E76" s="218"/>
      <c r="F76" s="219"/>
      <c r="G76" s="220"/>
      <c r="H76" s="220"/>
      <c r="I76" s="221"/>
      <c r="J76" s="221"/>
      <c r="K76" s="221"/>
      <c r="L76" s="221"/>
      <c r="M76" s="221"/>
    </row>
  </sheetData>
  <sheetProtection selectLockedCells="1" selectUnlockedCells="1"/>
  <mergeCells count="69"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9:E59"/>
    <mergeCell ref="D50:E50"/>
    <mergeCell ref="D51:E51"/>
    <mergeCell ref="D52:E52"/>
    <mergeCell ref="D53:E53"/>
    <mergeCell ref="D54:E54"/>
    <mergeCell ref="D55:E55"/>
    <mergeCell ref="D56:E56"/>
    <mergeCell ref="A60:A69"/>
    <mergeCell ref="D60:E60"/>
    <mergeCell ref="D61:E61"/>
    <mergeCell ref="D62:E62"/>
    <mergeCell ref="D63:E63"/>
    <mergeCell ref="D64:E64"/>
    <mergeCell ref="D65:E65"/>
    <mergeCell ref="D67:E67"/>
    <mergeCell ref="D68:E68"/>
    <mergeCell ref="D69:E69"/>
    <mergeCell ref="D66:E66"/>
    <mergeCell ref="D74:E74"/>
    <mergeCell ref="G74:J74"/>
    <mergeCell ref="D75:E75"/>
    <mergeCell ref="G75:J75"/>
    <mergeCell ref="D58:E58"/>
  </mergeCells>
  <phoneticPr fontId="31" type="noConversion"/>
  <printOptions horizontalCentered="1"/>
  <pageMargins left="0.39374999999999999" right="0.31527777777777777" top="0.31527777777777777" bottom="0.54027777777777775" header="0.51180555555555551" footer="0.31527777777777777"/>
  <pageSetup paperSize="9" scale="75" firstPageNumber="0" orientation="portrait" r:id="rId1"/>
  <headerFooter alignWithMargins="0">
    <oddFooter>Page &amp;P</oddFooter>
  </headerFooter>
  <ignoredErrors>
    <ignoredError sqref="I12:I24 I33:I36 I6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775"/>
  <sheetViews>
    <sheetView tabSelected="1" zoomScaleNormal="100" workbookViewId="0">
      <pane xSplit="6" ySplit="10" topLeftCell="G11" activePane="bottomRight" state="frozen"/>
      <selection pane="topRight" activeCell="G1" sqref="G1"/>
      <selection pane="bottomLeft" activeCell="A13" sqref="A13"/>
      <selection pane="bottomRight" activeCell="V33" sqref="V33"/>
    </sheetView>
  </sheetViews>
  <sheetFormatPr defaultRowHeight="12.75" x14ac:dyDescent="0.2"/>
  <cols>
    <col min="1" max="1" width="2.85546875" style="45" customWidth="1"/>
    <col min="2" max="2" width="3.42578125" style="45" customWidth="1"/>
    <col min="3" max="3" width="3.7109375" style="45" customWidth="1"/>
    <col min="4" max="4" width="4.5703125" style="45" customWidth="1"/>
    <col min="5" max="5" width="66.7109375" style="46" customWidth="1"/>
    <col min="6" max="6" width="8.5703125" style="47" customWidth="1"/>
    <col min="7" max="7" width="9.7109375" style="47" customWidth="1"/>
    <col min="8" max="8" width="9.7109375" style="48" customWidth="1"/>
    <col min="9" max="9" width="13.7109375" style="48" customWidth="1"/>
    <col min="10" max="10" width="10.7109375" style="48" customWidth="1"/>
    <col min="11" max="13" width="8.28515625" style="48" customWidth="1"/>
    <col min="14" max="14" width="8.85546875" style="48" customWidth="1"/>
    <col min="15" max="15" width="8.140625" style="48" bestFit="1" customWidth="1"/>
    <col min="16" max="16" width="7.28515625" style="48" customWidth="1"/>
    <col min="17" max="17" width="15" style="268" customWidth="1"/>
    <col min="18" max="18" width="9.140625" style="329" customWidth="1"/>
    <col min="19" max="20" width="7.28515625" style="329" customWidth="1"/>
    <col min="21" max="24" width="9.140625" style="329"/>
    <col min="25" max="26" width="9.140625" style="48"/>
    <col min="27" max="27" width="11.7109375" style="48" bestFit="1" customWidth="1"/>
    <col min="28" max="237" width="9.140625" style="48"/>
    <col min="238" max="16384" width="9.140625" style="49"/>
  </cols>
  <sheetData>
    <row r="1" spans="1:87" s="52" customFormat="1" ht="15" customHeight="1" x14ac:dyDescent="0.25">
      <c r="A1" s="149" t="s">
        <v>336</v>
      </c>
      <c r="B1" s="150"/>
      <c r="C1" s="151"/>
      <c r="D1" s="150"/>
      <c r="E1" s="152"/>
      <c r="F1" s="50"/>
      <c r="G1" s="50"/>
      <c r="H1" s="51"/>
      <c r="I1" s="51"/>
      <c r="N1" s="56" t="s">
        <v>89</v>
      </c>
      <c r="O1" s="54"/>
      <c r="P1" s="53"/>
      <c r="Q1" s="267"/>
      <c r="R1" s="328"/>
      <c r="S1" s="328"/>
      <c r="T1" s="328"/>
      <c r="U1" s="328"/>
      <c r="V1" s="328"/>
      <c r="W1" s="328"/>
      <c r="X1" s="328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</row>
    <row r="2" spans="1:87" s="52" customFormat="1" ht="15" customHeight="1" x14ac:dyDescent="0.25">
      <c r="A2" s="149" t="s">
        <v>337</v>
      </c>
      <c r="B2" s="150"/>
      <c r="C2" s="151"/>
      <c r="D2" s="150"/>
      <c r="E2" s="152"/>
      <c r="F2" s="50"/>
      <c r="G2" s="50"/>
      <c r="H2" s="51"/>
      <c r="I2" s="51"/>
      <c r="J2" s="55"/>
      <c r="K2" s="55"/>
      <c r="L2" s="55"/>
      <c r="M2" s="55"/>
      <c r="N2" s="53"/>
      <c r="O2" s="54"/>
      <c r="P2" s="53"/>
      <c r="Q2" s="267"/>
      <c r="R2" s="328"/>
      <c r="S2" s="328"/>
      <c r="T2" s="328"/>
      <c r="U2" s="328"/>
      <c r="V2" s="328"/>
      <c r="W2" s="328"/>
      <c r="X2" s="328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</row>
    <row r="3" spans="1:87" s="52" customFormat="1" ht="15" customHeight="1" x14ac:dyDescent="0.25">
      <c r="A3" s="149" t="s">
        <v>338</v>
      </c>
      <c r="B3" s="150"/>
      <c r="C3" s="151"/>
      <c r="D3" s="150"/>
      <c r="E3" s="152"/>
      <c r="F3" s="50"/>
      <c r="G3" s="50"/>
      <c r="H3" s="51"/>
      <c r="I3" s="51"/>
      <c r="J3" s="55"/>
      <c r="K3" s="55"/>
      <c r="L3" s="55"/>
      <c r="M3" s="55"/>
      <c r="N3" s="53"/>
      <c r="O3" s="54"/>
      <c r="P3" s="53"/>
      <c r="Q3" s="267"/>
      <c r="R3" s="328"/>
      <c r="S3" s="328"/>
      <c r="T3" s="328"/>
      <c r="U3" s="328"/>
      <c r="V3" s="328"/>
      <c r="W3" s="328"/>
      <c r="X3" s="328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</row>
    <row r="4" spans="1:87" s="52" customFormat="1" ht="15" customHeight="1" x14ac:dyDescent="0.25">
      <c r="A4" s="149" t="s">
        <v>339</v>
      </c>
      <c r="B4" s="150"/>
      <c r="C4" s="151"/>
      <c r="D4" s="150"/>
      <c r="E4" s="152"/>
      <c r="F4" s="50"/>
      <c r="G4" s="50"/>
      <c r="H4" s="51"/>
      <c r="I4" s="51"/>
      <c r="J4" s="55"/>
      <c r="K4" s="55"/>
      <c r="L4" s="55"/>
      <c r="M4" s="55"/>
      <c r="N4" s="53"/>
      <c r="O4" s="54"/>
      <c r="P4" s="53"/>
      <c r="Q4" s="267"/>
      <c r="R4" s="328"/>
      <c r="S4" s="328"/>
      <c r="T4" s="328"/>
      <c r="U4" s="328"/>
      <c r="V4" s="328"/>
      <c r="W4" s="328"/>
      <c r="X4" s="328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</row>
    <row r="5" spans="1:87" ht="17.25" customHeight="1" x14ac:dyDescent="0.2">
      <c r="A5" s="629" t="s">
        <v>423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</row>
    <row r="6" spans="1:87" ht="15" x14ac:dyDescent="0.25">
      <c r="A6" s="58"/>
      <c r="B6" s="58"/>
      <c r="C6" s="58"/>
      <c r="D6" s="58"/>
      <c r="E6" s="59"/>
      <c r="F6" s="57"/>
      <c r="G6" s="57"/>
      <c r="H6" s="60"/>
      <c r="I6" s="60"/>
      <c r="J6" s="60"/>
      <c r="K6" s="60"/>
      <c r="L6" s="60"/>
      <c r="M6" s="60"/>
      <c r="N6" s="60"/>
      <c r="O6" s="60" t="s">
        <v>1</v>
      </c>
    </row>
    <row r="7" spans="1:87" ht="14.85" customHeight="1" x14ac:dyDescent="0.2">
      <c r="A7" s="630"/>
      <c r="B7" s="631"/>
      <c r="C7" s="631"/>
      <c r="D7" s="631" t="s">
        <v>2</v>
      </c>
      <c r="E7" s="634"/>
      <c r="F7" s="617" t="s">
        <v>3</v>
      </c>
      <c r="G7" s="617" t="s">
        <v>418</v>
      </c>
      <c r="H7" s="617" t="s">
        <v>419</v>
      </c>
      <c r="I7" s="617"/>
      <c r="J7" s="617"/>
      <c r="K7" s="622" t="s">
        <v>479</v>
      </c>
      <c r="L7" s="623"/>
      <c r="M7" s="623"/>
      <c r="N7" s="624"/>
      <c r="O7" s="137" t="s">
        <v>4</v>
      </c>
      <c r="P7" s="137" t="s">
        <v>4</v>
      </c>
      <c r="Q7" s="269"/>
      <c r="R7" s="330"/>
      <c r="S7" s="330"/>
      <c r="T7" s="330"/>
    </row>
    <row r="8" spans="1:87" ht="17.25" customHeight="1" x14ac:dyDescent="0.2">
      <c r="A8" s="632"/>
      <c r="B8" s="633"/>
      <c r="C8" s="633"/>
      <c r="D8" s="633"/>
      <c r="E8" s="635"/>
      <c r="F8" s="617"/>
      <c r="G8" s="617"/>
      <c r="H8" s="618" t="s">
        <v>91</v>
      </c>
      <c r="I8" s="618"/>
      <c r="J8" s="617" t="s">
        <v>92</v>
      </c>
      <c r="K8" s="443"/>
      <c r="L8" s="443"/>
      <c r="M8" s="443"/>
      <c r="N8" s="375"/>
      <c r="O8" s="618" t="s">
        <v>488</v>
      </c>
      <c r="P8" s="618" t="s">
        <v>93</v>
      </c>
      <c r="Q8" s="270"/>
      <c r="R8" s="331"/>
      <c r="S8" s="331"/>
      <c r="T8" s="331"/>
    </row>
    <row r="9" spans="1:87" ht="40.5" customHeight="1" x14ac:dyDescent="0.2">
      <c r="A9" s="632"/>
      <c r="B9" s="633"/>
      <c r="C9" s="633"/>
      <c r="D9" s="633"/>
      <c r="E9" s="635"/>
      <c r="F9" s="617"/>
      <c r="G9" s="617"/>
      <c r="H9" s="137" t="s">
        <v>461</v>
      </c>
      <c r="I9" s="351" t="s">
        <v>467</v>
      </c>
      <c r="J9" s="617"/>
      <c r="K9" s="137" t="s">
        <v>485</v>
      </c>
      <c r="L9" s="137" t="s">
        <v>486</v>
      </c>
      <c r="M9" s="137" t="s">
        <v>487</v>
      </c>
      <c r="N9" s="371" t="s">
        <v>460</v>
      </c>
      <c r="O9" s="618"/>
      <c r="P9" s="618"/>
      <c r="Q9" s="270"/>
      <c r="R9" s="331"/>
      <c r="S9" s="331"/>
      <c r="T9" s="331"/>
    </row>
    <row r="10" spans="1:87" ht="13.5" customHeight="1" x14ac:dyDescent="0.2">
      <c r="A10" s="444">
        <v>0</v>
      </c>
      <c r="B10" s="619">
        <v>1</v>
      </c>
      <c r="C10" s="619"/>
      <c r="D10" s="620">
        <v>2</v>
      </c>
      <c r="E10" s="621"/>
      <c r="F10" s="131">
        <v>3</v>
      </c>
      <c r="G10" s="131" t="s">
        <v>97</v>
      </c>
      <c r="H10" s="131">
        <v>4</v>
      </c>
      <c r="I10" s="131" t="s">
        <v>98</v>
      </c>
      <c r="J10" s="131">
        <v>5</v>
      </c>
      <c r="K10" s="131" t="s">
        <v>480</v>
      </c>
      <c r="L10" s="131" t="s">
        <v>481</v>
      </c>
      <c r="M10" s="131" t="s">
        <v>482</v>
      </c>
      <c r="N10" s="131" t="s">
        <v>483</v>
      </c>
      <c r="O10" s="131">
        <v>7</v>
      </c>
      <c r="P10" s="131">
        <v>8</v>
      </c>
      <c r="Q10" s="271"/>
      <c r="R10" s="332"/>
      <c r="S10" s="332"/>
      <c r="T10" s="332"/>
    </row>
    <row r="11" spans="1:87" ht="20.25" customHeight="1" x14ac:dyDescent="0.2">
      <c r="A11" s="445" t="s">
        <v>8</v>
      </c>
      <c r="B11" s="62"/>
      <c r="C11" s="62"/>
      <c r="D11" s="614" t="s">
        <v>99</v>
      </c>
      <c r="E11" s="587"/>
      <c r="F11" s="352">
        <v>1</v>
      </c>
      <c r="G11" s="353">
        <f t="shared" ref="G11:N11" si="0">G12+G34+G40</f>
        <v>30668</v>
      </c>
      <c r="H11" s="353">
        <f t="shared" si="0"/>
        <v>29580</v>
      </c>
      <c r="I11" s="353">
        <f t="shared" si="0"/>
        <v>29580</v>
      </c>
      <c r="J11" s="353">
        <f t="shared" si="0"/>
        <v>26735</v>
      </c>
      <c r="K11" s="353">
        <f t="shared" si="0"/>
        <v>6862</v>
      </c>
      <c r="L11" s="353">
        <f t="shared" si="0"/>
        <v>13304</v>
      </c>
      <c r="M11" s="353">
        <f t="shared" si="0"/>
        <v>20677</v>
      </c>
      <c r="N11" s="353">
        <f t="shared" si="0"/>
        <v>27260</v>
      </c>
      <c r="O11" s="133">
        <f>N11/J11*100</f>
        <v>101.96371797269497</v>
      </c>
      <c r="P11" s="133">
        <f>J11/G11*100</f>
        <v>87.175557584452847</v>
      </c>
      <c r="Q11" s="272"/>
      <c r="R11" s="333"/>
      <c r="S11" s="333"/>
      <c r="T11" s="333"/>
    </row>
    <row r="12" spans="1:87" ht="15" customHeight="1" x14ac:dyDescent="0.2">
      <c r="A12" s="616"/>
      <c r="B12" s="61">
        <v>1</v>
      </c>
      <c r="C12" s="62"/>
      <c r="D12" s="584" t="s">
        <v>100</v>
      </c>
      <c r="E12" s="581"/>
      <c r="F12" s="352">
        <v>2</v>
      </c>
      <c r="G12" s="353">
        <f t="shared" ref="G12:N12" si="1">G13+G20+G21+G24+G25+G26</f>
        <v>30634</v>
      </c>
      <c r="H12" s="353">
        <f t="shared" si="1"/>
        <v>29570</v>
      </c>
      <c r="I12" s="353">
        <f t="shared" si="1"/>
        <v>29570</v>
      </c>
      <c r="J12" s="353">
        <f t="shared" si="1"/>
        <v>26698</v>
      </c>
      <c r="K12" s="353">
        <f t="shared" si="1"/>
        <v>6860</v>
      </c>
      <c r="L12" s="353">
        <f t="shared" si="1"/>
        <v>13300</v>
      </c>
      <c r="M12" s="353">
        <f t="shared" si="1"/>
        <v>20670</v>
      </c>
      <c r="N12" s="353">
        <f t="shared" si="1"/>
        <v>27250</v>
      </c>
      <c r="O12" s="133">
        <f>N12/J12*100</f>
        <v>102.06757060453965</v>
      </c>
      <c r="P12" s="133">
        <f>J12/G12*100</f>
        <v>87.151530978651166</v>
      </c>
      <c r="Q12" s="272"/>
      <c r="R12" s="333"/>
      <c r="S12" s="333"/>
      <c r="T12" s="279"/>
    </row>
    <row r="13" spans="1:87" ht="15" customHeight="1" x14ac:dyDescent="0.2">
      <c r="A13" s="616"/>
      <c r="B13" s="615"/>
      <c r="C13" s="62" t="s">
        <v>11</v>
      </c>
      <c r="D13" s="584" t="s">
        <v>101</v>
      </c>
      <c r="E13" s="581"/>
      <c r="F13" s="131">
        <v>3</v>
      </c>
      <c r="G13" s="354">
        <f t="shared" ref="G13:N13" si="2">G14+G15+G18+G19</f>
        <v>30624</v>
      </c>
      <c r="H13" s="354">
        <f t="shared" si="2"/>
        <v>29570</v>
      </c>
      <c r="I13" s="354">
        <f t="shared" si="2"/>
        <v>29570</v>
      </c>
      <c r="J13" s="354">
        <f t="shared" si="2"/>
        <v>26691</v>
      </c>
      <c r="K13" s="354">
        <f t="shared" si="2"/>
        <v>6860</v>
      </c>
      <c r="L13" s="354">
        <f t="shared" si="2"/>
        <v>13300</v>
      </c>
      <c r="M13" s="354">
        <f t="shared" si="2"/>
        <v>20669</v>
      </c>
      <c r="N13" s="354">
        <f t="shared" si="2"/>
        <v>27249</v>
      </c>
      <c r="O13" s="134">
        <f>N13/J13*100</f>
        <v>102.09059233449477</v>
      </c>
      <c r="P13" s="134">
        <f>J13/G13*100</f>
        <v>87.157131661442008</v>
      </c>
      <c r="Q13" s="272"/>
      <c r="R13" s="333"/>
      <c r="S13" s="333"/>
      <c r="T13" s="279"/>
    </row>
    <row r="14" spans="1:87" ht="15" customHeight="1" x14ac:dyDescent="0.2">
      <c r="A14" s="616"/>
      <c r="B14" s="615"/>
      <c r="C14" s="62"/>
      <c r="D14" s="64" t="s">
        <v>102</v>
      </c>
      <c r="E14" s="339" t="s">
        <v>103</v>
      </c>
      <c r="F14" s="131">
        <v>4</v>
      </c>
      <c r="G14" s="354"/>
      <c r="H14" s="355"/>
      <c r="I14" s="355"/>
      <c r="J14" s="355"/>
      <c r="K14" s="355"/>
      <c r="L14" s="355"/>
      <c r="M14" s="355"/>
      <c r="N14" s="355"/>
      <c r="O14" s="134"/>
      <c r="P14" s="134"/>
      <c r="Q14" s="272"/>
      <c r="R14" s="333"/>
      <c r="S14" s="333"/>
      <c r="T14" s="279"/>
    </row>
    <row r="15" spans="1:87" ht="15" customHeight="1" x14ac:dyDescent="0.2">
      <c r="A15" s="616"/>
      <c r="B15" s="615"/>
      <c r="C15" s="62"/>
      <c r="D15" s="64" t="s">
        <v>104</v>
      </c>
      <c r="E15" s="339" t="s">
        <v>342</v>
      </c>
      <c r="F15" s="131">
        <v>5</v>
      </c>
      <c r="G15" s="354">
        <f t="shared" ref="G15:N15" si="3">G16+G17</f>
        <v>30421</v>
      </c>
      <c r="H15" s="354">
        <f t="shared" si="3"/>
        <v>29338</v>
      </c>
      <c r="I15" s="354">
        <f t="shared" si="3"/>
        <v>29338</v>
      </c>
      <c r="J15" s="354">
        <f t="shared" si="3"/>
        <v>26437</v>
      </c>
      <c r="K15" s="354">
        <f t="shared" si="3"/>
        <v>6795</v>
      </c>
      <c r="L15" s="354">
        <f t="shared" si="3"/>
        <v>13157</v>
      </c>
      <c r="M15" s="354">
        <f t="shared" si="3"/>
        <v>20446</v>
      </c>
      <c r="N15" s="354">
        <f t="shared" si="3"/>
        <v>26960</v>
      </c>
      <c r="O15" s="134">
        <f>N15/J15*100</f>
        <v>101.9782880054469</v>
      </c>
      <c r="P15" s="134">
        <f>J15/G15*100</f>
        <v>86.90378357055981</v>
      </c>
      <c r="Q15" s="272"/>
      <c r="R15" s="333"/>
      <c r="S15" s="333"/>
      <c r="T15" s="279"/>
    </row>
    <row r="16" spans="1:87" ht="15" customHeight="1" x14ac:dyDescent="0.2">
      <c r="A16" s="616"/>
      <c r="B16" s="615"/>
      <c r="C16" s="62"/>
      <c r="D16" s="64" t="s">
        <v>340</v>
      </c>
      <c r="E16" s="339" t="s">
        <v>343</v>
      </c>
      <c r="F16" s="131">
        <v>5.0999999999999996</v>
      </c>
      <c r="G16" s="356">
        <v>30075</v>
      </c>
      <c r="H16" s="356">
        <v>29038</v>
      </c>
      <c r="I16" s="356">
        <v>29038</v>
      </c>
      <c r="J16" s="357">
        <v>26095</v>
      </c>
      <c r="K16" s="357">
        <v>6707</v>
      </c>
      <c r="L16" s="357">
        <v>12982</v>
      </c>
      <c r="M16" s="357">
        <v>20184</v>
      </c>
      <c r="N16" s="356">
        <v>26610</v>
      </c>
      <c r="O16" s="134">
        <f>N16/J16*100</f>
        <v>101.97355815290285</v>
      </c>
      <c r="P16" s="134">
        <f>J16/G16*100</f>
        <v>86.766417290108066</v>
      </c>
      <c r="Q16" s="272"/>
      <c r="R16" s="333"/>
      <c r="S16" s="333"/>
      <c r="T16" s="279"/>
    </row>
    <row r="17" spans="1:20" ht="15" customHeight="1" x14ac:dyDescent="0.2">
      <c r="A17" s="616"/>
      <c r="B17" s="615"/>
      <c r="C17" s="62"/>
      <c r="D17" s="64" t="s">
        <v>341</v>
      </c>
      <c r="E17" s="339" t="s">
        <v>344</v>
      </c>
      <c r="F17" s="131">
        <v>5.2</v>
      </c>
      <c r="G17" s="356">
        <v>346</v>
      </c>
      <c r="H17" s="356">
        <v>300</v>
      </c>
      <c r="I17" s="356">
        <v>300</v>
      </c>
      <c r="J17" s="357">
        <v>342</v>
      </c>
      <c r="K17" s="357">
        <v>88</v>
      </c>
      <c r="L17" s="357">
        <v>175</v>
      </c>
      <c r="M17" s="357">
        <v>262</v>
      </c>
      <c r="N17" s="356">
        <v>350</v>
      </c>
      <c r="O17" s="134">
        <f>N17/J17*100</f>
        <v>102.3391812865497</v>
      </c>
      <c r="P17" s="134">
        <f>J17/G17*100</f>
        <v>98.843930635838149</v>
      </c>
      <c r="Q17" s="272"/>
      <c r="R17" s="333"/>
      <c r="S17" s="333"/>
      <c r="T17" s="279"/>
    </row>
    <row r="18" spans="1:20" ht="15" customHeight="1" x14ac:dyDescent="0.2">
      <c r="A18" s="616"/>
      <c r="B18" s="615"/>
      <c r="C18" s="62"/>
      <c r="D18" s="64" t="s">
        <v>106</v>
      </c>
      <c r="E18" s="339" t="s">
        <v>107</v>
      </c>
      <c r="F18" s="131">
        <v>6</v>
      </c>
      <c r="G18" s="354"/>
      <c r="H18" s="355"/>
      <c r="I18" s="355"/>
      <c r="J18" s="358"/>
      <c r="K18" s="358"/>
      <c r="L18" s="358"/>
      <c r="M18" s="358"/>
      <c r="N18" s="359"/>
      <c r="O18" s="360"/>
      <c r="P18" s="134"/>
      <c r="Q18" s="272"/>
      <c r="R18" s="333"/>
      <c r="S18" s="333"/>
      <c r="T18" s="279"/>
    </row>
    <row r="19" spans="1:20" ht="15" customHeight="1" x14ac:dyDescent="0.2">
      <c r="A19" s="616"/>
      <c r="B19" s="615"/>
      <c r="C19" s="62"/>
      <c r="D19" s="64" t="s">
        <v>108</v>
      </c>
      <c r="E19" s="339" t="s">
        <v>109</v>
      </c>
      <c r="F19" s="131">
        <v>7</v>
      </c>
      <c r="G19" s="356">
        <v>203</v>
      </c>
      <c r="H19" s="356">
        <v>232</v>
      </c>
      <c r="I19" s="356">
        <v>232</v>
      </c>
      <c r="J19" s="357">
        <v>254</v>
      </c>
      <c r="K19" s="357">
        <v>65</v>
      </c>
      <c r="L19" s="357">
        <v>143</v>
      </c>
      <c r="M19" s="357">
        <v>223</v>
      </c>
      <c r="N19" s="361">
        <v>289</v>
      </c>
      <c r="O19" s="360">
        <f>N19/J19*100</f>
        <v>113.77952755905511</v>
      </c>
      <c r="P19" s="134">
        <f>J19/G19*100</f>
        <v>125.1231527093596</v>
      </c>
      <c r="Q19" s="272"/>
      <c r="R19" s="333"/>
      <c r="S19" s="333"/>
      <c r="T19" s="279"/>
    </row>
    <row r="20" spans="1:20" ht="15" customHeight="1" x14ac:dyDescent="0.2">
      <c r="A20" s="616"/>
      <c r="B20" s="615"/>
      <c r="C20" s="62" t="s">
        <v>13</v>
      </c>
      <c r="D20" s="584" t="s">
        <v>110</v>
      </c>
      <c r="E20" s="581"/>
      <c r="F20" s="131">
        <v>8</v>
      </c>
      <c r="G20" s="356">
        <v>10</v>
      </c>
      <c r="H20" s="356">
        <v>0</v>
      </c>
      <c r="I20" s="356">
        <v>0</v>
      </c>
      <c r="J20" s="357">
        <v>7</v>
      </c>
      <c r="K20" s="357">
        <v>0</v>
      </c>
      <c r="L20" s="357">
        <v>0</v>
      </c>
      <c r="M20" s="357">
        <v>1</v>
      </c>
      <c r="N20" s="361">
        <v>1</v>
      </c>
      <c r="O20" s="360">
        <f>N20/J20*100</f>
        <v>14.285714285714285</v>
      </c>
      <c r="P20" s="134">
        <f>J20/G20*100</f>
        <v>70</v>
      </c>
      <c r="Q20" s="272"/>
      <c r="R20" s="333"/>
      <c r="S20" s="333"/>
      <c r="T20" s="279"/>
    </row>
    <row r="21" spans="1:20" ht="26.25" customHeight="1" x14ac:dyDescent="0.2">
      <c r="A21" s="616"/>
      <c r="B21" s="615"/>
      <c r="C21" s="62" t="s">
        <v>59</v>
      </c>
      <c r="D21" s="584" t="s">
        <v>111</v>
      </c>
      <c r="E21" s="581"/>
      <c r="F21" s="131">
        <v>9</v>
      </c>
      <c r="G21" s="354"/>
      <c r="H21" s="355"/>
      <c r="I21" s="355"/>
      <c r="J21" s="358"/>
      <c r="K21" s="358"/>
      <c r="L21" s="358"/>
      <c r="M21" s="358"/>
      <c r="N21" s="359"/>
      <c r="O21" s="360"/>
      <c r="P21" s="134"/>
      <c r="Q21" s="272"/>
      <c r="R21" s="333"/>
      <c r="S21" s="333"/>
      <c r="T21" s="279"/>
    </row>
    <row r="22" spans="1:20" ht="15" customHeight="1" x14ac:dyDescent="0.2">
      <c r="A22" s="616"/>
      <c r="B22" s="615"/>
      <c r="C22" s="615"/>
      <c r="D22" s="65" t="s">
        <v>112</v>
      </c>
      <c r="E22" s="340" t="s">
        <v>12</v>
      </c>
      <c r="F22" s="131">
        <v>10</v>
      </c>
      <c r="G22" s="354"/>
      <c r="H22" s="355"/>
      <c r="I22" s="355"/>
      <c r="J22" s="358"/>
      <c r="K22" s="358"/>
      <c r="L22" s="358"/>
      <c r="M22" s="358"/>
      <c r="N22" s="359"/>
      <c r="O22" s="360"/>
      <c r="P22" s="134"/>
      <c r="Q22" s="272"/>
      <c r="R22" s="333"/>
      <c r="S22" s="333"/>
      <c r="T22" s="279"/>
    </row>
    <row r="23" spans="1:20" ht="15" customHeight="1" x14ac:dyDescent="0.2">
      <c r="A23" s="616"/>
      <c r="B23" s="615"/>
      <c r="C23" s="615"/>
      <c r="D23" s="65" t="s">
        <v>113</v>
      </c>
      <c r="E23" s="340" t="s">
        <v>14</v>
      </c>
      <c r="F23" s="131">
        <v>11</v>
      </c>
      <c r="G23" s="354"/>
      <c r="H23" s="355"/>
      <c r="I23" s="355"/>
      <c r="J23" s="358"/>
      <c r="K23" s="358"/>
      <c r="L23" s="358"/>
      <c r="M23" s="358"/>
      <c r="N23" s="359"/>
      <c r="O23" s="360"/>
      <c r="P23" s="134"/>
      <c r="Q23" s="272"/>
      <c r="R23" s="333"/>
      <c r="S23" s="333"/>
      <c r="T23" s="279"/>
    </row>
    <row r="24" spans="1:20" ht="15" customHeight="1" x14ac:dyDescent="0.2">
      <c r="A24" s="616"/>
      <c r="B24" s="615"/>
      <c r="C24" s="62" t="s">
        <v>69</v>
      </c>
      <c r="D24" s="584" t="s">
        <v>114</v>
      </c>
      <c r="E24" s="581"/>
      <c r="F24" s="131">
        <v>12</v>
      </c>
      <c r="G24" s="354"/>
      <c r="H24" s="355"/>
      <c r="I24" s="355"/>
      <c r="J24" s="358"/>
      <c r="K24" s="358"/>
      <c r="L24" s="358"/>
      <c r="M24" s="358"/>
      <c r="N24" s="359"/>
      <c r="O24" s="360"/>
      <c r="P24" s="134"/>
      <c r="Q24" s="272"/>
      <c r="R24" s="333"/>
      <c r="S24" s="333"/>
      <c r="T24" s="279"/>
    </row>
    <row r="25" spans="1:20" ht="15" customHeight="1" x14ac:dyDescent="0.2">
      <c r="A25" s="616"/>
      <c r="B25" s="615"/>
      <c r="C25" s="62" t="s">
        <v>71</v>
      </c>
      <c r="D25" s="584" t="s">
        <v>115</v>
      </c>
      <c r="E25" s="581"/>
      <c r="F25" s="131">
        <v>13</v>
      </c>
      <c r="G25" s="354"/>
      <c r="H25" s="355"/>
      <c r="I25" s="355"/>
      <c r="J25" s="358"/>
      <c r="K25" s="358"/>
      <c r="L25" s="358"/>
      <c r="M25" s="358"/>
      <c r="N25" s="359"/>
      <c r="O25" s="360"/>
      <c r="P25" s="134"/>
      <c r="Q25" s="272"/>
      <c r="R25" s="333"/>
      <c r="S25" s="333"/>
      <c r="T25" s="279"/>
    </row>
    <row r="26" spans="1:20" ht="15" customHeight="1" x14ac:dyDescent="0.2">
      <c r="A26" s="616"/>
      <c r="B26" s="62"/>
      <c r="C26" s="62" t="s">
        <v>116</v>
      </c>
      <c r="D26" s="584" t="s">
        <v>117</v>
      </c>
      <c r="E26" s="581"/>
      <c r="F26" s="131">
        <v>14</v>
      </c>
      <c r="G26" s="354">
        <f>G27+G28+G31+G32+G33</f>
        <v>0</v>
      </c>
      <c r="H26" s="354">
        <f>H27+H28+H31+H32+H33</f>
        <v>0</v>
      </c>
      <c r="I26" s="354">
        <f>I27+I28+I31+I32+I33</f>
        <v>0</v>
      </c>
      <c r="J26" s="357">
        <f>J27+J28+J31+J32+J33</f>
        <v>0</v>
      </c>
      <c r="K26" s="357">
        <v>0</v>
      </c>
      <c r="L26" s="357">
        <v>0</v>
      </c>
      <c r="M26" s="357">
        <v>0</v>
      </c>
      <c r="N26" s="361">
        <f>N27+N28+N31+N32+N33</f>
        <v>0</v>
      </c>
      <c r="O26" s="360"/>
      <c r="P26" s="134"/>
      <c r="Q26" s="272"/>
      <c r="R26" s="333"/>
      <c r="S26" s="333"/>
      <c r="T26" s="279"/>
    </row>
    <row r="27" spans="1:20" ht="15" customHeight="1" x14ac:dyDescent="0.2">
      <c r="A27" s="616"/>
      <c r="B27" s="62"/>
      <c r="C27" s="62"/>
      <c r="D27" s="64" t="s">
        <v>118</v>
      </c>
      <c r="E27" s="339" t="s">
        <v>119</v>
      </c>
      <c r="F27" s="131">
        <v>15</v>
      </c>
      <c r="G27" s="354"/>
      <c r="H27" s="355"/>
      <c r="I27" s="355"/>
      <c r="J27" s="358"/>
      <c r="K27" s="358"/>
      <c r="L27" s="358"/>
      <c r="M27" s="358"/>
      <c r="N27" s="359"/>
      <c r="O27" s="360"/>
      <c r="P27" s="134"/>
      <c r="Q27" s="272"/>
      <c r="R27" s="333"/>
      <c r="S27" s="333"/>
      <c r="T27" s="279"/>
    </row>
    <row r="28" spans="1:20" ht="15" customHeight="1" x14ac:dyDescent="0.2">
      <c r="A28" s="616"/>
      <c r="B28" s="62"/>
      <c r="C28" s="62"/>
      <c r="D28" s="64" t="s">
        <v>120</v>
      </c>
      <c r="E28" s="339" t="s">
        <v>121</v>
      </c>
      <c r="F28" s="131">
        <v>16</v>
      </c>
      <c r="G28" s="354"/>
      <c r="H28" s="354"/>
      <c r="I28" s="354"/>
      <c r="J28" s="357"/>
      <c r="K28" s="357"/>
      <c r="L28" s="357"/>
      <c r="M28" s="357"/>
      <c r="N28" s="361"/>
      <c r="O28" s="360"/>
      <c r="P28" s="134"/>
      <c r="Q28" s="272"/>
      <c r="R28" s="333"/>
      <c r="S28" s="333"/>
      <c r="T28" s="279"/>
    </row>
    <row r="29" spans="1:20" ht="15" customHeight="1" x14ac:dyDescent="0.2">
      <c r="A29" s="616"/>
      <c r="B29" s="62"/>
      <c r="C29" s="62"/>
      <c r="D29" s="64"/>
      <c r="E29" s="341" t="s">
        <v>122</v>
      </c>
      <c r="F29" s="131">
        <v>17</v>
      </c>
      <c r="G29" s="354"/>
      <c r="H29" s="355"/>
      <c r="I29" s="355"/>
      <c r="J29" s="358"/>
      <c r="K29" s="358"/>
      <c r="L29" s="358"/>
      <c r="M29" s="358"/>
      <c r="N29" s="359"/>
      <c r="O29" s="360"/>
      <c r="P29" s="134"/>
      <c r="Q29" s="272"/>
      <c r="R29" s="333"/>
      <c r="S29" s="333"/>
      <c r="T29" s="279"/>
    </row>
    <row r="30" spans="1:20" ht="15" customHeight="1" x14ac:dyDescent="0.2">
      <c r="A30" s="616"/>
      <c r="B30" s="62"/>
      <c r="C30" s="62"/>
      <c r="D30" s="64"/>
      <c r="E30" s="341" t="s">
        <v>123</v>
      </c>
      <c r="F30" s="131">
        <v>18</v>
      </c>
      <c r="G30" s="354"/>
      <c r="H30" s="355"/>
      <c r="I30" s="355"/>
      <c r="J30" s="358"/>
      <c r="K30" s="358"/>
      <c r="L30" s="358"/>
      <c r="M30" s="358"/>
      <c r="N30" s="359"/>
      <c r="O30" s="360"/>
      <c r="P30" s="134"/>
      <c r="Q30" s="272"/>
      <c r="R30" s="333"/>
      <c r="S30" s="333"/>
      <c r="T30" s="279"/>
    </row>
    <row r="31" spans="1:20" ht="15" customHeight="1" x14ac:dyDescent="0.2">
      <c r="A31" s="616"/>
      <c r="B31" s="62"/>
      <c r="C31" s="62"/>
      <c r="D31" s="64" t="s">
        <v>124</v>
      </c>
      <c r="E31" s="339" t="s">
        <v>125</v>
      </c>
      <c r="F31" s="131">
        <v>19</v>
      </c>
      <c r="G31" s="354"/>
      <c r="H31" s="355"/>
      <c r="I31" s="355"/>
      <c r="J31" s="358"/>
      <c r="K31" s="358"/>
      <c r="L31" s="358"/>
      <c r="M31" s="358"/>
      <c r="N31" s="359"/>
      <c r="O31" s="360"/>
      <c r="P31" s="134"/>
      <c r="Q31" s="272"/>
      <c r="R31" s="333"/>
      <c r="S31" s="333"/>
      <c r="T31" s="279"/>
    </row>
    <row r="32" spans="1:20" ht="15" customHeight="1" x14ac:dyDescent="0.2">
      <c r="A32" s="616"/>
      <c r="B32" s="62"/>
      <c r="C32" s="62"/>
      <c r="D32" s="64" t="s">
        <v>126</v>
      </c>
      <c r="E32" s="339" t="s">
        <v>439</v>
      </c>
      <c r="F32" s="131">
        <v>20</v>
      </c>
      <c r="G32" s="354">
        <v>0</v>
      </c>
      <c r="H32" s="356">
        <v>0</v>
      </c>
      <c r="I32" s="356">
        <v>0</v>
      </c>
      <c r="J32" s="357">
        <v>0</v>
      </c>
      <c r="K32" s="357">
        <v>0</v>
      </c>
      <c r="L32" s="357">
        <v>0</v>
      </c>
      <c r="M32" s="357">
        <v>0</v>
      </c>
      <c r="N32" s="361">
        <v>0</v>
      </c>
      <c r="O32" s="360"/>
      <c r="P32" s="134"/>
      <c r="Q32" s="272"/>
      <c r="R32" s="333"/>
      <c r="S32" s="333"/>
      <c r="T32" s="279"/>
    </row>
    <row r="33" spans="1:26" ht="15" customHeight="1" x14ac:dyDescent="0.2">
      <c r="A33" s="616"/>
      <c r="B33" s="62"/>
      <c r="C33" s="62"/>
      <c r="D33" s="64" t="s">
        <v>128</v>
      </c>
      <c r="E33" s="339" t="s">
        <v>109</v>
      </c>
      <c r="F33" s="131">
        <v>21</v>
      </c>
      <c r="G33" s="354"/>
      <c r="H33" s="355"/>
      <c r="I33" s="355"/>
      <c r="J33" s="358"/>
      <c r="K33" s="358"/>
      <c r="L33" s="358"/>
      <c r="M33" s="358"/>
      <c r="N33" s="359"/>
      <c r="O33" s="360"/>
      <c r="P33" s="134"/>
      <c r="Q33" s="272"/>
      <c r="R33" s="333"/>
      <c r="S33" s="333"/>
      <c r="T33" s="279"/>
    </row>
    <row r="34" spans="1:26" ht="18" customHeight="1" x14ac:dyDescent="0.2">
      <c r="A34" s="616"/>
      <c r="B34" s="132">
        <v>2</v>
      </c>
      <c r="C34" s="132"/>
      <c r="D34" s="614" t="s">
        <v>129</v>
      </c>
      <c r="E34" s="587"/>
      <c r="F34" s="352">
        <v>22</v>
      </c>
      <c r="G34" s="353">
        <f t="shared" ref="G34:N34" si="4">G35+G36+G37+G38+G39</f>
        <v>34</v>
      </c>
      <c r="H34" s="353">
        <f t="shared" si="4"/>
        <v>10</v>
      </c>
      <c r="I34" s="353">
        <f t="shared" si="4"/>
        <v>10</v>
      </c>
      <c r="J34" s="358">
        <f t="shared" si="4"/>
        <v>37</v>
      </c>
      <c r="K34" s="358">
        <f t="shared" si="4"/>
        <v>2</v>
      </c>
      <c r="L34" s="358">
        <f t="shared" si="4"/>
        <v>4</v>
      </c>
      <c r="M34" s="358">
        <f t="shared" si="4"/>
        <v>7</v>
      </c>
      <c r="N34" s="358">
        <f t="shared" si="4"/>
        <v>10</v>
      </c>
      <c r="O34" s="362">
        <f>N34/J34*100</f>
        <v>27.027027027027028</v>
      </c>
      <c r="P34" s="133">
        <f>J34/G34*100</f>
        <v>108.8235294117647</v>
      </c>
      <c r="Q34" s="272"/>
      <c r="R34" s="333"/>
      <c r="S34" s="333"/>
      <c r="T34" s="333"/>
    </row>
    <row r="35" spans="1:26" ht="15" customHeight="1" x14ac:dyDescent="0.2">
      <c r="A35" s="616"/>
      <c r="B35" s="615"/>
      <c r="C35" s="62" t="s">
        <v>11</v>
      </c>
      <c r="D35" s="607" t="s">
        <v>130</v>
      </c>
      <c r="E35" s="589"/>
      <c r="F35" s="131">
        <v>23</v>
      </c>
      <c r="G35" s="354"/>
      <c r="H35" s="355"/>
      <c r="I35" s="355"/>
      <c r="J35" s="358"/>
      <c r="K35" s="358"/>
      <c r="L35" s="358"/>
      <c r="M35" s="358"/>
      <c r="N35" s="359"/>
      <c r="O35" s="360"/>
      <c r="P35" s="134"/>
      <c r="Q35" s="272"/>
      <c r="R35" s="333"/>
      <c r="S35" s="333"/>
      <c r="T35" s="279"/>
    </row>
    <row r="36" spans="1:26" ht="15" customHeight="1" x14ac:dyDescent="0.2">
      <c r="A36" s="616"/>
      <c r="B36" s="615"/>
      <c r="C36" s="62" t="s">
        <v>13</v>
      </c>
      <c r="D36" s="607" t="s">
        <v>131</v>
      </c>
      <c r="E36" s="589"/>
      <c r="F36" s="131">
        <v>24</v>
      </c>
      <c r="G36" s="354">
        <v>0</v>
      </c>
      <c r="H36" s="356">
        <v>0</v>
      </c>
      <c r="I36" s="356">
        <v>0</v>
      </c>
      <c r="J36" s="357">
        <v>0</v>
      </c>
      <c r="K36" s="357">
        <v>0</v>
      </c>
      <c r="L36" s="357">
        <v>0</v>
      </c>
      <c r="M36" s="357">
        <v>0</v>
      </c>
      <c r="N36" s="361">
        <v>0</v>
      </c>
      <c r="O36" s="360"/>
      <c r="P36" s="134"/>
      <c r="Q36" s="272"/>
      <c r="R36" s="333"/>
      <c r="S36" s="333"/>
      <c r="T36" s="279"/>
    </row>
    <row r="37" spans="1:26" ht="15" customHeight="1" x14ac:dyDescent="0.2">
      <c r="A37" s="616"/>
      <c r="B37" s="615"/>
      <c r="C37" s="62" t="s">
        <v>59</v>
      </c>
      <c r="D37" s="607" t="s">
        <v>132</v>
      </c>
      <c r="E37" s="589"/>
      <c r="F37" s="131">
        <v>25</v>
      </c>
      <c r="G37" s="354"/>
      <c r="H37" s="355"/>
      <c r="I37" s="355"/>
      <c r="J37" s="358"/>
      <c r="K37" s="358"/>
      <c r="L37" s="358"/>
      <c r="M37" s="358"/>
      <c r="N37" s="359"/>
      <c r="O37" s="360"/>
      <c r="P37" s="134"/>
      <c r="Q37" s="272"/>
      <c r="R37" s="333"/>
      <c r="S37" s="333"/>
      <c r="T37" s="279"/>
    </row>
    <row r="38" spans="1:26" ht="15" customHeight="1" x14ac:dyDescent="0.2">
      <c r="A38" s="616"/>
      <c r="B38" s="615"/>
      <c r="C38" s="62" t="s">
        <v>69</v>
      </c>
      <c r="D38" s="607" t="s">
        <v>133</v>
      </c>
      <c r="E38" s="589"/>
      <c r="F38" s="131">
        <v>26</v>
      </c>
      <c r="G38" s="354">
        <v>9</v>
      </c>
      <c r="H38" s="356">
        <v>9</v>
      </c>
      <c r="I38" s="356">
        <v>9</v>
      </c>
      <c r="J38" s="357">
        <v>7</v>
      </c>
      <c r="K38" s="357">
        <v>2</v>
      </c>
      <c r="L38" s="357">
        <v>3</v>
      </c>
      <c r="M38" s="357">
        <v>5</v>
      </c>
      <c r="N38" s="361">
        <v>7</v>
      </c>
      <c r="O38" s="360">
        <f>N38/J38*100</f>
        <v>100</v>
      </c>
      <c r="P38" s="134">
        <f>J38/G38*100</f>
        <v>77.777777777777786</v>
      </c>
      <c r="Q38" s="272"/>
      <c r="R38" s="333"/>
      <c r="S38" s="333"/>
      <c r="T38" s="279"/>
    </row>
    <row r="39" spans="1:26" ht="15" customHeight="1" x14ac:dyDescent="0.2">
      <c r="A39" s="616"/>
      <c r="B39" s="615"/>
      <c r="C39" s="62" t="s">
        <v>71</v>
      </c>
      <c r="D39" s="607" t="s">
        <v>134</v>
      </c>
      <c r="E39" s="589"/>
      <c r="F39" s="131">
        <v>27</v>
      </c>
      <c r="G39" s="356">
        <v>25</v>
      </c>
      <c r="H39" s="356">
        <v>1</v>
      </c>
      <c r="I39" s="356">
        <v>1</v>
      </c>
      <c r="J39" s="357">
        <v>30</v>
      </c>
      <c r="K39" s="357">
        <v>0</v>
      </c>
      <c r="L39" s="357">
        <v>1</v>
      </c>
      <c r="M39" s="357">
        <v>2</v>
      </c>
      <c r="N39" s="361">
        <v>3</v>
      </c>
      <c r="O39" s="360">
        <f>N39/J39*100</f>
        <v>10</v>
      </c>
      <c r="P39" s="134">
        <f>J39/G39*100</f>
        <v>120</v>
      </c>
      <c r="Q39" s="272"/>
      <c r="R39" s="333"/>
      <c r="S39" s="333"/>
      <c r="T39" s="279"/>
    </row>
    <row r="40" spans="1:26" ht="15" customHeight="1" x14ac:dyDescent="0.2">
      <c r="A40" s="616"/>
      <c r="B40" s="62">
        <v>3</v>
      </c>
      <c r="C40" s="62"/>
      <c r="D40" s="607" t="s">
        <v>16</v>
      </c>
      <c r="E40" s="589"/>
      <c r="F40" s="131">
        <v>28</v>
      </c>
      <c r="G40" s="354"/>
      <c r="H40" s="355"/>
      <c r="I40" s="355"/>
      <c r="J40" s="358"/>
      <c r="K40" s="358"/>
      <c r="L40" s="358"/>
      <c r="M40" s="358"/>
      <c r="N40" s="359"/>
      <c r="O40" s="360"/>
      <c r="P40" s="134"/>
      <c r="Q40" s="272"/>
      <c r="R40" s="333"/>
      <c r="S40" s="333"/>
      <c r="T40" s="279"/>
    </row>
    <row r="41" spans="1:26" ht="18" customHeight="1" x14ac:dyDescent="0.2">
      <c r="A41" s="445" t="s">
        <v>17</v>
      </c>
      <c r="B41" s="608" t="s">
        <v>494</v>
      </c>
      <c r="C41" s="608"/>
      <c r="D41" s="608"/>
      <c r="E41" s="609"/>
      <c r="F41" s="352">
        <v>29</v>
      </c>
      <c r="G41" s="353">
        <f t="shared" ref="G41:N41" si="5">G42+G156+G164</f>
        <v>29812</v>
      </c>
      <c r="H41" s="353">
        <f t="shared" si="5"/>
        <v>28730</v>
      </c>
      <c r="I41" s="353">
        <f t="shared" si="5"/>
        <v>28730</v>
      </c>
      <c r="J41" s="358">
        <f t="shared" si="5"/>
        <v>22069</v>
      </c>
      <c r="K41" s="358">
        <f t="shared" si="5"/>
        <v>6612</v>
      </c>
      <c r="L41" s="358">
        <f t="shared" si="5"/>
        <v>12954</v>
      </c>
      <c r="M41" s="358">
        <f>M42+M156+M164</f>
        <v>20127</v>
      </c>
      <c r="N41" s="358">
        <f t="shared" si="5"/>
        <v>26510</v>
      </c>
      <c r="O41" s="362">
        <f>N41/J41*100</f>
        <v>120.12324980742217</v>
      </c>
      <c r="P41" s="133">
        <f>J41/G41*100</f>
        <v>74.027237354085599</v>
      </c>
      <c r="Q41" s="272"/>
      <c r="R41" s="333"/>
      <c r="S41" s="333"/>
      <c r="T41" s="333"/>
    </row>
    <row r="42" spans="1:26" ht="19.350000000000001" customHeight="1" x14ac:dyDescent="0.2">
      <c r="A42" s="654"/>
      <c r="B42" s="140">
        <v>1</v>
      </c>
      <c r="C42" s="587" t="s">
        <v>136</v>
      </c>
      <c r="D42" s="610"/>
      <c r="E42" s="588"/>
      <c r="F42" s="352">
        <v>30</v>
      </c>
      <c r="G42" s="353">
        <f t="shared" ref="G42:N42" si="6">G43+G97+G104+G139</f>
        <v>29790</v>
      </c>
      <c r="H42" s="353">
        <f t="shared" si="6"/>
        <v>28670</v>
      </c>
      <c r="I42" s="353">
        <f t="shared" si="6"/>
        <v>28670</v>
      </c>
      <c r="J42" s="358">
        <f t="shared" si="6"/>
        <v>22048</v>
      </c>
      <c r="K42" s="359">
        <f t="shared" si="6"/>
        <v>6602</v>
      </c>
      <c r="L42" s="359">
        <f t="shared" si="6"/>
        <v>12939</v>
      </c>
      <c r="M42" s="359">
        <f>M43+M97+M104+M139</f>
        <v>20107</v>
      </c>
      <c r="N42" s="359">
        <f t="shared" si="6"/>
        <v>26485</v>
      </c>
      <c r="O42" s="362">
        <f t="shared" ref="O42:O59" si="7">N42/J42*100</f>
        <v>120.12427431059507</v>
      </c>
      <c r="P42" s="133">
        <f t="shared" ref="P42:P59" si="8">J42/G42*100</f>
        <v>74.011413225914737</v>
      </c>
      <c r="Q42" s="272"/>
      <c r="R42" s="333"/>
      <c r="S42" s="333"/>
      <c r="T42" s="333"/>
    </row>
    <row r="43" spans="1:26" ht="15" customHeight="1" x14ac:dyDescent="0.2">
      <c r="A43" s="655"/>
      <c r="B43" s="611"/>
      <c r="C43" s="612" t="s">
        <v>137</v>
      </c>
      <c r="D43" s="613"/>
      <c r="E43" s="582"/>
      <c r="F43" s="352">
        <v>31</v>
      </c>
      <c r="G43" s="353">
        <f t="shared" ref="G43:N43" si="9">G44+G53+G59</f>
        <v>10848</v>
      </c>
      <c r="H43" s="353">
        <f t="shared" si="9"/>
        <v>11885</v>
      </c>
      <c r="I43" s="353">
        <f t="shared" si="9"/>
        <v>11885</v>
      </c>
      <c r="J43" s="358">
        <f t="shared" si="9"/>
        <v>10693</v>
      </c>
      <c r="K43" s="359">
        <f t="shared" si="9"/>
        <v>2311</v>
      </c>
      <c r="L43" s="359">
        <f t="shared" si="9"/>
        <v>4125</v>
      </c>
      <c r="M43" s="359">
        <f>M44+M53+M59</f>
        <v>6727</v>
      </c>
      <c r="N43" s="359">
        <f t="shared" si="9"/>
        <v>8636</v>
      </c>
      <c r="O43" s="362">
        <f t="shared" si="7"/>
        <v>80.763116057233702</v>
      </c>
      <c r="P43" s="133">
        <f t="shared" si="8"/>
        <v>98.57116519174042</v>
      </c>
      <c r="Q43" s="272"/>
      <c r="R43" s="333"/>
      <c r="S43" s="333"/>
      <c r="T43" s="333"/>
    </row>
    <row r="44" spans="1:26" ht="15" customHeight="1" x14ac:dyDescent="0.2">
      <c r="A44" s="655"/>
      <c r="B44" s="583"/>
      <c r="C44" s="76" t="s">
        <v>138</v>
      </c>
      <c r="D44" s="581" t="s">
        <v>139</v>
      </c>
      <c r="E44" s="582"/>
      <c r="F44" s="131">
        <v>32</v>
      </c>
      <c r="G44" s="354">
        <f t="shared" ref="G44:N44" si="10">G45+G46+G50+G51+G52</f>
        <v>5817</v>
      </c>
      <c r="H44" s="354">
        <f t="shared" si="10"/>
        <v>6547</v>
      </c>
      <c r="I44" s="354">
        <f t="shared" si="10"/>
        <v>6547</v>
      </c>
      <c r="J44" s="357">
        <f t="shared" si="10"/>
        <v>5490</v>
      </c>
      <c r="K44" s="361">
        <f t="shared" si="10"/>
        <v>1378</v>
      </c>
      <c r="L44" s="361">
        <f t="shared" si="10"/>
        <v>2300</v>
      </c>
      <c r="M44" s="361">
        <f t="shared" si="10"/>
        <v>3753</v>
      </c>
      <c r="N44" s="361">
        <f t="shared" si="10"/>
        <v>5010</v>
      </c>
      <c r="O44" s="360">
        <f t="shared" si="7"/>
        <v>91.256830601092901</v>
      </c>
      <c r="P44" s="134">
        <f t="shared" si="8"/>
        <v>94.378545642083537</v>
      </c>
      <c r="Q44" s="272"/>
      <c r="R44" s="333"/>
      <c r="S44" s="333"/>
      <c r="T44" s="279"/>
    </row>
    <row r="45" spans="1:26" ht="15" customHeight="1" x14ac:dyDescent="0.2">
      <c r="A45" s="655"/>
      <c r="B45" s="583"/>
      <c r="C45" s="76" t="s">
        <v>11</v>
      </c>
      <c r="D45" s="581" t="s">
        <v>140</v>
      </c>
      <c r="E45" s="582"/>
      <c r="F45" s="131">
        <v>33</v>
      </c>
      <c r="G45" s="354">
        <v>2130</v>
      </c>
      <c r="H45" s="356">
        <v>2246</v>
      </c>
      <c r="I45" s="356">
        <v>2246</v>
      </c>
      <c r="J45" s="357">
        <v>1973</v>
      </c>
      <c r="K45" s="357">
        <v>505</v>
      </c>
      <c r="L45" s="357">
        <v>931</v>
      </c>
      <c r="M45" s="357">
        <v>1514</v>
      </c>
      <c r="N45" s="363">
        <v>1964</v>
      </c>
      <c r="O45" s="360">
        <f t="shared" si="7"/>
        <v>99.543841865179928</v>
      </c>
      <c r="P45" s="134">
        <f t="shared" si="8"/>
        <v>92.629107981220656</v>
      </c>
      <c r="Q45" s="272"/>
      <c r="R45" s="333"/>
      <c r="S45" s="333"/>
      <c r="T45" s="279"/>
    </row>
    <row r="46" spans="1:26" ht="15" customHeight="1" x14ac:dyDescent="0.2">
      <c r="A46" s="655"/>
      <c r="B46" s="583"/>
      <c r="C46" s="76" t="s">
        <v>13</v>
      </c>
      <c r="D46" s="581" t="s">
        <v>141</v>
      </c>
      <c r="E46" s="582"/>
      <c r="F46" s="131">
        <v>34</v>
      </c>
      <c r="G46" s="354">
        <f t="shared" ref="G46:N46" si="11">G47+G48+G49</f>
        <v>2681</v>
      </c>
      <c r="H46" s="354">
        <f t="shared" si="11"/>
        <v>3250</v>
      </c>
      <c r="I46" s="354">
        <f t="shared" si="11"/>
        <v>3250</v>
      </c>
      <c r="J46" s="357">
        <f t="shared" si="11"/>
        <v>2546</v>
      </c>
      <c r="K46" s="361">
        <f t="shared" si="11"/>
        <v>593</v>
      </c>
      <c r="L46" s="361">
        <f t="shared" si="11"/>
        <v>922</v>
      </c>
      <c r="M46" s="361">
        <f t="shared" si="11"/>
        <v>1582</v>
      </c>
      <c r="N46" s="361">
        <f t="shared" si="11"/>
        <v>2165</v>
      </c>
      <c r="O46" s="360">
        <f t="shared" si="7"/>
        <v>85.035349567949723</v>
      </c>
      <c r="P46" s="134">
        <f t="shared" si="8"/>
        <v>94.964565460649013</v>
      </c>
      <c r="Q46" s="272"/>
      <c r="R46" s="333"/>
      <c r="S46" s="333"/>
      <c r="T46" s="279"/>
      <c r="Z46" s="262"/>
    </row>
    <row r="47" spans="1:26" ht="15" customHeight="1" x14ac:dyDescent="0.2">
      <c r="A47" s="655"/>
      <c r="B47" s="583"/>
      <c r="C47" s="76"/>
      <c r="D47" s="64" t="s">
        <v>142</v>
      </c>
      <c r="E47" s="339" t="s">
        <v>143</v>
      </c>
      <c r="F47" s="131">
        <v>35</v>
      </c>
      <c r="G47" s="354">
        <v>226</v>
      </c>
      <c r="H47" s="356">
        <v>400</v>
      </c>
      <c r="I47" s="356">
        <v>400</v>
      </c>
      <c r="J47" s="357">
        <v>190</v>
      </c>
      <c r="K47" s="357">
        <v>48</v>
      </c>
      <c r="L47" s="357">
        <v>67</v>
      </c>
      <c r="M47" s="357">
        <v>112</v>
      </c>
      <c r="N47" s="361">
        <v>150</v>
      </c>
      <c r="O47" s="360">
        <f t="shared" si="7"/>
        <v>78.94736842105263</v>
      </c>
      <c r="P47" s="134">
        <f t="shared" si="8"/>
        <v>84.070796460176993</v>
      </c>
      <c r="Q47" s="272"/>
      <c r="R47" s="333"/>
      <c r="S47" s="333"/>
      <c r="T47" s="279"/>
    </row>
    <row r="48" spans="1:26" ht="15" customHeight="1" x14ac:dyDescent="0.2">
      <c r="A48" s="655"/>
      <c r="B48" s="583"/>
      <c r="C48" s="76"/>
      <c r="D48" s="64" t="s">
        <v>144</v>
      </c>
      <c r="E48" s="339" t="s">
        <v>145</v>
      </c>
      <c r="F48" s="131">
        <v>36</v>
      </c>
      <c r="G48" s="354">
        <v>320</v>
      </c>
      <c r="H48" s="356">
        <v>350</v>
      </c>
      <c r="I48" s="356">
        <v>350</v>
      </c>
      <c r="J48" s="357">
        <v>323</v>
      </c>
      <c r="K48" s="357">
        <v>95</v>
      </c>
      <c r="L48" s="357">
        <v>155</v>
      </c>
      <c r="M48" s="357">
        <v>205</v>
      </c>
      <c r="N48" s="361">
        <v>315</v>
      </c>
      <c r="O48" s="360">
        <f t="shared" si="7"/>
        <v>97.523219814241486</v>
      </c>
      <c r="P48" s="134">
        <f t="shared" si="8"/>
        <v>100.93749999999999</v>
      </c>
      <c r="Q48" s="272"/>
      <c r="R48" s="333"/>
      <c r="S48" s="333"/>
      <c r="T48" s="279"/>
    </row>
    <row r="49" spans="1:27" ht="15" customHeight="1" x14ac:dyDescent="0.2">
      <c r="A49" s="655"/>
      <c r="B49" s="583"/>
      <c r="C49" s="76"/>
      <c r="D49" s="64" t="s">
        <v>345</v>
      </c>
      <c r="E49" s="339" t="s">
        <v>346</v>
      </c>
      <c r="F49" s="131" t="s">
        <v>347</v>
      </c>
      <c r="G49" s="354">
        <v>2135</v>
      </c>
      <c r="H49" s="356">
        <v>2500</v>
      </c>
      <c r="I49" s="356">
        <v>2500</v>
      </c>
      <c r="J49" s="364">
        <v>2033</v>
      </c>
      <c r="K49" s="364">
        <v>450</v>
      </c>
      <c r="L49" s="364">
        <v>700</v>
      </c>
      <c r="M49" s="364">
        <v>1265</v>
      </c>
      <c r="N49" s="361">
        <v>1700</v>
      </c>
      <c r="O49" s="360">
        <f t="shared" si="7"/>
        <v>83.620265617314317</v>
      </c>
      <c r="P49" s="134">
        <f t="shared" si="8"/>
        <v>95.222482435597186</v>
      </c>
      <c r="Q49" s="272"/>
      <c r="R49" s="333"/>
      <c r="S49" s="333"/>
      <c r="T49" s="279"/>
    </row>
    <row r="50" spans="1:27" ht="15" customHeight="1" x14ac:dyDescent="0.2">
      <c r="A50" s="655"/>
      <c r="B50" s="583"/>
      <c r="C50" s="76" t="s">
        <v>59</v>
      </c>
      <c r="D50" s="581" t="s">
        <v>146</v>
      </c>
      <c r="E50" s="582"/>
      <c r="F50" s="131">
        <v>37</v>
      </c>
      <c r="G50" s="354">
        <v>251</v>
      </c>
      <c r="H50" s="356">
        <v>260</v>
      </c>
      <c r="I50" s="356">
        <v>260</v>
      </c>
      <c r="J50" s="357">
        <v>257</v>
      </c>
      <c r="K50" s="357">
        <v>85</v>
      </c>
      <c r="L50" s="357">
        <v>125</v>
      </c>
      <c r="M50" s="357">
        <v>195</v>
      </c>
      <c r="N50" s="361">
        <v>230</v>
      </c>
      <c r="O50" s="360">
        <f t="shared" si="7"/>
        <v>89.494163424124523</v>
      </c>
      <c r="P50" s="134">
        <f t="shared" si="8"/>
        <v>102.39043824701196</v>
      </c>
      <c r="Q50" s="272"/>
      <c r="R50" s="333"/>
      <c r="S50" s="333"/>
      <c r="T50" s="279"/>
    </row>
    <row r="51" spans="1:27" ht="15" customHeight="1" x14ac:dyDescent="0.2">
      <c r="A51" s="655"/>
      <c r="B51" s="583"/>
      <c r="C51" s="76" t="s">
        <v>69</v>
      </c>
      <c r="D51" s="581" t="s">
        <v>147</v>
      </c>
      <c r="E51" s="582"/>
      <c r="F51" s="131">
        <v>38</v>
      </c>
      <c r="G51" s="354">
        <v>754</v>
      </c>
      <c r="H51" s="356">
        <v>790</v>
      </c>
      <c r="I51" s="356">
        <v>790</v>
      </c>
      <c r="J51" s="357">
        <v>712</v>
      </c>
      <c r="K51" s="357">
        <v>195</v>
      </c>
      <c r="L51" s="357">
        <v>322</v>
      </c>
      <c r="M51" s="357">
        <v>462</v>
      </c>
      <c r="N51" s="361">
        <v>650</v>
      </c>
      <c r="O51" s="360">
        <f t="shared" si="7"/>
        <v>91.292134831460672</v>
      </c>
      <c r="P51" s="134">
        <f t="shared" si="8"/>
        <v>94.429708222811669</v>
      </c>
      <c r="Q51" s="272"/>
      <c r="R51" s="333"/>
      <c r="S51" s="333"/>
      <c r="T51" s="279"/>
    </row>
    <row r="52" spans="1:27" ht="15" customHeight="1" x14ac:dyDescent="0.2">
      <c r="A52" s="655"/>
      <c r="B52" s="583"/>
      <c r="C52" s="76" t="s">
        <v>71</v>
      </c>
      <c r="D52" s="581" t="s">
        <v>148</v>
      </c>
      <c r="E52" s="582"/>
      <c r="F52" s="131">
        <v>39</v>
      </c>
      <c r="G52" s="354">
        <v>1</v>
      </c>
      <c r="H52" s="356">
        <v>1</v>
      </c>
      <c r="I52" s="356">
        <v>1</v>
      </c>
      <c r="J52" s="357">
        <v>2</v>
      </c>
      <c r="K52" s="357">
        <v>0</v>
      </c>
      <c r="L52" s="357">
        <v>0</v>
      </c>
      <c r="M52" s="357">
        <v>0</v>
      </c>
      <c r="N52" s="377">
        <v>1</v>
      </c>
      <c r="O52" s="360">
        <f t="shared" si="7"/>
        <v>50</v>
      </c>
      <c r="P52" s="134">
        <f t="shared" si="8"/>
        <v>200</v>
      </c>
      <c r="Q52" s="272"/>
      <c r="R52" s="333"/>
      <c r="S52" s="333"/>
      <c r="T52" s="279"/>
    </row>
    <row r="53" spans="1:27" ht="15" customHeight="1" x14ac:dyDescent="0.2">
      <c r="A53" s="655"/>
      <c r="B53" s="583"/>
      <c r="C53" s="76" t="s">
        <v>149</v>
      </c>
      <c r="D53" s="589" t="s">
        <v>150</v>
      </c>
      <c r="E53" s="590"/>
      <c r="F53" s="131">
        <v>40</v>
      </c>
      <c r="G53" s="354">
        <f t="shared" ref="G53:N53" si="12">G54+G55+G58</f>
        <v>2213</v>
      </c>
      <c r="H53" s="354">
        <f t="shared" si="12"/>
        <v>2565</v>
      </c>
      <c r="I53" s="354">
        <f t="shared" si="12"/>
        <v>2565</v>
      </c>
      <c r="J53" s="357">
        <f t="shared" si="12"/>
        <v>2006</v>
      </c>
      <c r="K53" s="361">
        <f t="shared" si="12"/>
        <v>313</v>
      </c>
      <c r="L53" s="361">
        <f t="shared" si="12"/>
        <v>708</v>
      </c>
      <c r="M53" s="361">
        <f t="shared" si="12"/>
        <v>1269</v>
      </c>
      <c r="N53" s="361">
        <f t="shared" si="12"/>
        <v>1431</v>
      </c>
      <c r="O53" s="360">
        <f t="shared" si="7"/>
        <v>71.335992023928213</v>
      </c>
      <c r="P53" s="134">
        <f t="shared" si="8"/>
        <v>90.646181653863536</v>
      </c>
      <c r="Q53" s="272"/>
      <c r="R53" s="333"/>
      <c r="S53" s="333"/>
      <c r="T53" s="279"/>
    </row>
    <row r="54" spans="1:27" ht="15" customHeight="1" x14ac:dyDescent="0.2">
      <c r="A54" s="655"/>
      <c r="B54" s="583"/>
      <c r="C54" s="76" t="s">
        <v>11</v>
      </c>
      <c r="D54" s="589" t="s">
        <v>151</v>
      </c>
      <c r="E54" s="590"/>
      <c r="F54" s="131">
        <v>41</v>
      </c>
      <c r="G54" s="356">
        <v>1911</v>
      </c>
      <c r="H54" s="356">
        <v>2200</v>
      </c>
      <c r="I54" s="356">
        <v>2200</v>
      </c>
      <c r="J54" s="357">
        <v>1641</v>
      </c>
      <c r="K54" s="357">
        <v>206</v>
      </c>
      <c r="L54" s="357">
        <v>494</v>
      </c>
      <c r="M54" s="357">
        <v>948</v>
      </c>
      <c r="N54" s="361">
        <v>1000</v>
      </c>
      <c r="O54" s="360">
        <f t="shared" si="7"/>
        <v>60.938452163315048</v>
      </c>
      <c r="P54" s="134">
        <f t="shared" si="8"/>
        <v>85.871271585557295</v>
      </c>
      <c r="Q54" s="272"/>
      <c r="R54" s="333"/>
      <c r="S54" s="333"/>
      <c r="T54" s="279"/>
    </row>
    <row r="55" spans="1:27" ht="15" customHeight="1" x14ac:dyDescent="0.2">
      <c r="A55" s="655"/>
      <c r="B55" s="583"/>
      <c r="C55" s="76" t="s">
        <v>152</v>
      </c>
      <c r="D55" s="589" t="s">
        <v>153</v>
      </c>
      <c r="E55" s="590"/>
      <c r="F55" s="131">
        <v>42</v>
      </c>
      <c r="G55" s="356">
        <f>G56+G57</f>
        <v>287</v>
      </c>
      <c r="H55" s="356">
        <v>350</v>
      </c>
      <c r="I55" s="356">
        <f t="shared" ref="I55:N55" si="13">I56+I57</f>
        <v>350</v>
      </c>
      <c r="J55" s="357">
        <f t="shared" si="13"/>
        <v>351</v>
      </c>
      <c r="K55" s="361">
        <f t="shared" si="13"/>
        <v>104</v>
      </c>
      <c r="L55" s="361">
        <f t="shared" si="13"/>
        <v>208</v>
      </c>
      <c r="M55" s="361">
        <f t="shared" si="13"/>
        <v>312</v>
      </c>
      <c r="N55" s="361">
        <f t="shared" si="13"/>
        <v>417</v>
      </c>
      <c r="O55" s="360">
        <f t="shared" si="7"/>
        <v>118.80341880341881</v>
      </c>
      <c r="P55" s="134">
        <f t="shared" si="8"/>
        <v>122.29965156794424</v>
      </c>
      <c r="Q55" s="272"/>
      <c r="R55" s="333"/>
      <c r="S55" s="333"/>
      <c r="T55" s="279"/>
    </row>
    <row r="56" spans="1:27" ht="15" customHeight="1" x14ac:dyDescent="0.2">
      <c r="A56" s="655"/>
      <c r="B56" s="583"/>
      <c r="C56" s="76"/>
      <c r="D56" s="66" t="s">
        <v>142</v>
      </c>
      <c r="E56" s="342" t="s">
        <v>154</v>
      </c>
      <c r="F56" s="131">
        <v>43</v>
      </c>
      <c r="G56" s="356">
        <v>170</v>
      </c>
      <c r="H56" s="356">
        <v>200</v>
      </c>
      <c r="I56" s="356">
        <v>200</v>
      </c>
      <c r="J56" s="357">
        <v>154</v>
      </c>
      <c r="K56" s="357">
        <v>39</v>
      </c>
      <c r="L56" s="357">
        <v>78</v>
      </c>
      <c r="M56" s="357">
        <v>117</v>
      </c>
      <c r="N56" s="361">
        <v>157</v>
      </c>
      <c r="O56" s="360">
        <f t="shared" si="7"/>
        <v>101.94805194805194</v>
      </c>
      <c r="P56" s="134">
        <f t="shared" si="8"/>
        <v>90.588235294117652</v>
      </c>
      <c r="Q56" s="272"/>
      <c r="R56" s="333"/>
      <c r="S56" s="333"/>
      <c r="T56" s="279"/>
    </row>
    <row r="57" spans="1:27" ht="15" customHeight="1" x14ac:dyDescent="0.2">
      <c r="A57" s="655"/>
      <c r="B57" s="583"/>
      <c r="C57" s="76"/>
      <c r="D57" s="66" t="s">
        <v>144</v>
      </c>
      <c r="E57" s="342" t="s">
        <v>155</v>
      </c>
      <c r="F57" s="131">
        <v>44</v>
      </c>
      <c r="G57" s="356">
        <v>117</v>
      </c>
      <c r="H57" s="356">
        <v>150</v>
      </c>
      <c r="I57" s="356">
        <v>150</v>
      </c>
      <c r="J57" s="357">
        <v>197</v>
      </c>
      <c r="K57" s="357">
        <v>65</v>
      </c>
      <c r="L57" s="357">
        <v>130</v>
      </c>
      <c r="M57" s="357">
        <v>195</v>
      </c>
      <c r="N57" s="387">
        <v>260</v>
      </c>
      <c r="O57" s="360">
        <f t="shared" si="7"/>
        <v>131.97969543147207</v>
      </c>
      <c r="P57" s="134">
        <f t="shared" si="8"/>
        <v>168.37606837606839</v>
      </c>
      <c r="Q57" s="272"/>
      <c r="R57" s="333"/>
      <c r="S57" s="333"/>
      <c r="T57" s="279"/>
    </row>
    <row r="58" spans="1:27" ht="15" customHeight="1" x14ac:dyDescent="0.2">
      <c r="A58" s="655"/>
      <c r="B58" s="583"/>
      <c r="C58" s="76" t="s">
        <v>59</v>
      </c>
      <c r="D58" s="589" t="s">
        <v>156</v>
      </c>
      <c r="E58" s="590"/>
      <c r="F58" s="131">
        <v>45</v>
      </c>
      <c r="G58" s="356">
        <v>15</v>
      </c>
      <c r="H58" s="356">
        <v>15</v>
      </c>
      <c r="I58" s="356">
        <v>15</v>
      </c>
      <c r="J58" s="357">
        <v>14</v>
      </c>
      <c r="K58" s="357">
        <v>3</v>
      </c>
      <c r="L58" s="357">
        <v>6</v>
      </c>
      <c r="M58" s="357">
        <v>9</v>
      </c>
      <c r="N58" s="387">
        <v>14</v>
      </c>
      <c r="O58" s="360">
        <f t="shared" si="7"/>
        <v>100</v>
      </c>
      <c r="P58" s="134">
        <f t="shared" si="8"/>
        <v>93.333333333333329</v>
      </c>
      <c r="Q58" s="272"/>
      <c r="R58" s="333"/>
      <c r="S58" s="333"/>
      <c r="T58" s="279"/>
    </row>
    <row r="59" spans="1:27" ht="26.25" customHeight="1" x14ac:dyDescent="0.2">
      <c r="A59" s="655"/>
      <c r="B59" s="583"/>
      <c r="C59" s="76" t="s">
        <v>157</v>
      </c>
      <c r="D59" s="589" t="s">
        <v>158</v>
      </c>
      <c r="E59" s="590"/>
      <c r="F59" s="131">
        <v>46</v>
      </c>
      <c r="G59" s="354">
        <f t="shared" ref="G59:N59" si="14">G60+G61+G63+G72+G78+G79+G84+G85+G86+G96</f>
        <v>2818</v>
      </c>
      <c r="H59" s="354">
        <f t="shared" si="14"/>
        <v>2773</v>
      </c>
      <c r="I59" s="354">
        <f t="shared" si="14"/>
        <v>2773</v>
      </c>
      <c r="J59" s="357">
        <f t="shared" si="14"/>
        <v>3197</v>
      </c>
      <c r="K59" s="361">
        <f>K60+K61+K63+K72+K78+K79+K84+K85+K86+K96</f>
        <v>620</v>
      </c>
      <c r="L59" s="361">
        <f t="shared" si="14"/>
        <v>1117</v>
      </c>
      <c r="M59" s="361">
        <f t="shared" si="14"/>
        <v>1705</v>
      </c>
      <c r="N59" s="361">
        <f t="shared" si="14"/>
        <v>2195</v>
      </c>
      <c r="O59" s="360">
        <f t="shared" si="7"/>
        <v>68.658116984673129</v>
      </c>
      <c r="P59" s="134">
        <f t="shared" si="8"/>
        <v>113.44925479063166</v>
      </c>
      <c r="Q59" s="272"/>
      <c r="R59" s="333"/>
      <c r="S59" s="333"/>
      <c r="T59" s="279"/>
    </row>
    <row r="60" spans="1:27" ht="15" customHeight="1" x14ac:dyDescent="0.2">
      <c r="A60" s="655"/>
      <c r="B60" s="583"/>
      <c r="C60" s="76" t="s">
        <v>11</v>
      </c>
      <c r="D60" s="589" t="s">
        <v>159</v>
      </c>
      <c r="E60" s="590"/>
      <c r="F60" s="131">
        <v>47</v>
      </c>
      <c r="G60" s="354"/>
      <c r="H60" s="355"/>
      <c r="I60" s="355"/>
      <c r="J60" s="358"/>
      <c r="K60" s="358"/>
      <c r="L60" s="358"/>
      <c r="M60" s="358"/>
      <c r="N60" s="359"/>
      <c r="O60" s="360"/>
      <c r="P60" s="134"/>
      <c r="Q60" s="272"/>
      <c r="R60" s="333"/>
      <c r="S60" s="333"/>
      <c r="T60" s="279"/>
    </row>
    <row r="61" spans="1:27" ht="15" customHeight="1" x14ac:dyDescent="0.2">
      <c r="A61" s="655"/>
      <c r="B61" s="583"/>
      <c r="C61" s="76" t="s">
        <v>13</v>
      </c>
      <c r="D61" s="589" t="s">
        <v>160</v>
      </c>
      <c r="E61" s="590"/>
      <c r="F61" s="131">
        <v>48</v>
      </c>
      <c r="G61" s="356">
        <v>40</v>
      </c>
      <c r="H61" s="356">
        <v>82</v>
      </c>
      <c r="I61" s="356">
        <v>82</v>
      </c>
      <c r="J61" s="357">
        <v>152</v>
      </c>
      <c r="K61" s="357">
        <v>10</v>
      </c>
      <c r="L61" s="357">
        <v>20</v>
      </c>
      <c r="M61" s="357">
        <v>30</v>
      </c>
      <c r="N61" s="361">
        <v>40</v>
      </c>
      <c r="O61" s="360">
        <f>N61/J61*100</f>
        <v>26.315789473684209</v>
      </c>
      <c r="P61" s="134">
        <f>J61/G61*100</f>
        <v>380</v>
      </c>
      <c r="Q61" s="272"/>
      <c r="R61" s="333"/>
      <c r="S61" s="333"/>
      <c r="T61" s="279"/>
      <c r="V61" s="334"/>
      <c r="W61" s="334"/>
      <c r="X61" s="334"/>
      <c r="Y61" s="325"/>
      <c r="Z61" s="325"/>
      <c r="AA61" s="325"/>
    </row>
    <row r="62" spans="1:27" ht="15" customHeight="1" x14ac:dyDescent="0.2">
      <c r="A62" s="655"/>
      <c r="B62" s="583"/>
      <c r="C62" s="76"/>
      <c r="D62" s="67" t="s">
        <v>142</v>
      </c>
      <c r="E62" s="343" t="s">
        <v>161</v>
      </c>
      <c r="F62" s="131">
        <v>49</v>
      </c>
      <c r="G62" s="356">
        <v>40</v>
      </c>
      <c r="H62" s="356">
        <v>80</v>
      </c>
      <c r="I62" s="356">
        <v>80</v>
      </c>
      <c r="J62" s="357">
        <v>167</v>
      </c>
      <c r="K62" s="357">
        <v>10</v>
      </c>
      <c r="L62" s="357">
        <v>20</v>
      </c>
      <c r="M62" s="357">
        <v>30</v>
      </c>
      <c r="N62" s="361">
        <v>40</v>
      </c>
      <c r="O62" s="360">
        <f>N62/J62*100</f>
        <v>23.952095808383234</v>
      </c>
      <c r="P62" s="134">
        <f>J62/G62*100</f>
        <v>417.5</v>
      </c>
      <c r="Q62" s="272"/>
      <c r="R62" s="333"/>
      <c r="S62" s="333"/>
      <c r="T62" s="279"/>
      <c r="V62" s="334"/>
      <c r="W62" s="334"/>
      <c r="X62" s="334"/>
      <c r="Y62" s="325"/>
      <c r="Z62" s="325"/>
      <c r="AA62" s="325"/>
    </row>
    <row r="63" spans="1:27" ht="15" customHeight="1" x14ac:dyDescent="0.2">
      <c r="A63" s="655"/>
      <c r="B63" s="583"/>
      <c r="C63" s="76" t="s">
        <v>59</v>
      </c>
      <c r="D63" s="589" t="s">
        <v>162</v>
      </c>
      <c r="E63" s="590"/>
      <c r="F63" s="131">
        <v>50</v>
      </c>
      <c r="G63" s="356">
        <f>G64+G66</f>
        <v>43</v>
      </c>
      <c r="H63" s="356">
        <v>48</v>
      </c>
      <c r="I63" s="356">
        <f>I64+I66</f>
        <v>48</v>
      </c>
      <c r="J63" s="357">
        <v>84</v>
      </c>
      <c r="K63" s="361">
        <f>K64+K66</f>
        <v>7</v>
      </c>
      <c r="L63" s="361">
        <f>L64+L66</f>
        <v>18</v>
      </c>
      <c r="M63" s="361">
        <f>M64+M66</f>
        <v>25</v>
      </c>
      <c r="N63" s="361">
        <f>N64+N66</f>
        <v>45</v>
      </c>
      <c r="O63" s="360">
        <f>N63/J63*100</f>
        <v>53.571428571428569</v>
      </c>
      <c r="P63" s="273">
        <f>J63/G63*100</f>
        <v>195.3488372093023</v>
      </c>
      <c r="Q63" s="272"/>
      <c r="R63" s="333"/>
      <c r="S63" s="333"/>
      <c r="T63" s="279"/>
      <c r="V63" s="334"/>
      <c r="W63" s="334"/>
      <c r="X63" s="334"/>
      <c r="Y63" s="325"/>
      <c r="Z63" s="325"/>
      <c r="AA63" s="325"/>
    </row>
    <row r="64" spans="1:27" ht="15" customHeight="1" x14ac:dyDescent="0.2">
      <c r="A64" s="655"/>
      <c r="B64" s="583"/>
      <c r="C64" s="76"/>
      <c r="D64" s="67" t="s">
        <v>163</v>
      </c>
      <c r="E64" s="343" t="s">
        <v>164</v>
      </c>
      <c r="F64" s="131">
        <v>51</v>
      </c>
      <c r="G64" s="356">
        <v>12</v>
      </c>
      <c r="H64" s="356">
        <v>17</v>
      </c>
      <c r="I64" s="356">
        <v>17</v>
      </c>
      <c r="J64" s="357">
        <v>38</v>
      </c>
      <c r="K64" s="357">
        <v>4</v>
      </c>
      <c r="L64" s="357">
        <v>8</v>
      </c>
      <c r="M64" s="357">
        <v>10</v>
      </c>
      <c r="N64" s="361">
        <v>15</v>
      </c>
      <c r="O64" s="360">
        <f>N64/J64*100</f>
        <v>39.473684210526315</v>
      </c>
      <c r="P64" s="134">
        <f>J64/G64*100</f>
        <v>316.66666666666663</v>
      </c>
      <c r="Q64" s="272"/>
      <c r="R64" s="333"/>
      <c r="S64" s="333"/>
      <c r="T64" s="279"/>
      <c r="V64" s="334"/>
      <c r="W64" s="334"/>
      <c r="X64" s="334"/>
      <c r="Y64" s="325"/>
      <c r="Z64" s="325"/>
      <c r="AA64" s="325"/>
    </row>
    <row r="65" spans="1:27" ht="15" customHeight="1" x14ac:dyDescent="0.2">
      <c r="A65" s="655"/>
      <c r="B65" s="583"/>
      <c r="C65" s="76"/>
      <c r="D65" s="67"/>
      <c r="E65" s="344" t="s">
        <v>165</v>
      </c>
      <c r="F65" s="131">
        <v>52</v>
      </c>
      <c r="G65" s="356"/>
      <c r="H65" s="356"/>
      <c r="I65" s="356"/>
      <c r="J65" s="357"/>
      <c r="K65" s="357"/>
      <c r="L65" s="357"/>
      <c r="M65" s="357"/>
      <c r="N65" s="361"/>
      <c r="O65" s="360"/>
      <c r="P65" s="134"/>
      <c r="Q65" s="272"/>
      <c r="R65" s="333"/>
      <c r="S65" s="333"/>
      <c r="T65" s="279"/>
      <c r="V65" s="334"/>
      <c r="W65" s="334"/>
      <c r="X65" s="334"/>
      <c r="Y65" s="325"/>
      <c r="Z65" s="325"/>
      <c r="AA65" s="325"/>
    </row>
    <row r="66" spans="1:27" ht="15" customHeight="1" x14ac:dyDescent="0.2">
      <c r="A66" s="655"/>
      <c r="B66" s="583"/>
      <c r="C66" s="76"/>
      <c r="D66" s="67" t="s">
        <v>166</v>
      </c>
      <c r="E66" s="343" t="s">
        <v>167</v>
      </c>
      <c r="F66" s="131">
        <v>53</v>
      </c>
      <c r="G66" s="356">
        <v>31</v>
      </c>
      <c r="H66" s="356">
        <v>31</v>
      </c>
      <c r="I66" s="356">
        <v>31</v>
      </c>
      <c r="J66" s="357">
        <v>46</v>
      </c>
      <c r="K66" s="357">
        <v>3</v>
      </c>
      <c r="L66" s="357">
        <v>10</v>
      </c>
      <c r="M66" s="357">
        <v>15</v>
      </c>
      <c r="N66" s="387">
        <v>30</v>
      </c>
      <c r="O66" s="360">
        <f>N66/J66*100</f>
        <v>65.217391304347828</v>
      </c>
      <c r="P66" s="134">
        <f>J66/G66*100</f>
        <v>148.38709677419354</v>
      </c>
      <c r="Q66" s="272"/>
      <c r="R66" s="333"/>
      <c r="S66" s="333"/>
      <c r="T66" s="279"/>
    </row>
    <row r="67" spans="1:27" ht="15" customHeight="1" x14ac:dyDescent="0.2">
      <c r="A67" s="655"/>
      <c r="B67" s="583"/>
      <c r="C67" s="567"/>
      <c r="D67" s="573"/>
      <c r="E67" s="571" t="s">
        <v>457</v>
      </c>
      <c r="F67" s="569">
        <v>54</v>
      </c>
      <c r="G67" s="561"/>
      <c r="H67" s="561"/>
      <c r="I67" s="561"/>
      <c r="J67" s="562"/>
      <c r="K67" s="562"/>
      <c r="L67" s="562"/>
      <c r="M67" s="562"/>
      <c r="N67" s="563"/>
      <c r="O67" s="564"/>
      <c r="P67" s="565"/>
      <c r="Q67" s="272"/>
      <c r="R67" s="333"/>
      <c r="S67" s="333"/>
      <c r="T67" s="279"/>
    </row>
    <row r="68" spans="1:27" ht="15" customHeight="1" x14ac:dyDescent="0.2">
      <c r="A68" s="655"/>
      <c r="B68" s="583"/>
      <c r="C68" s="568"/>
      <c r="D68" s="574"/>
      <c r="E68" s="572"/>
      <c r="F68" s="570"/>
      <c r="G68" s="560"/>
      <c r="H68" s="560"/>
      <c r="I68" s="560"/>
      <c r="J68" s="560"/>
      <c r="K68" s="560"/>
      <c r="L68" s="560"/>
      <c r="M68" s="560"/>
      <c r="N68" s="560"/>
      <c r="O68" s="560"/>
      <c r="P68" s="560"/>
      <c r="Q68" s="272"/>
      <c r="R68" s="333"/>
      <c r="S68" s="333"/>
      <c r="T68" s="279"/>
    </row>
    <row r="69" spans="1:27" ht="26.25" customHeight="1" x14ac:dyDescent="0.2">
      <c r="A69" s="655"/>
      <c r="B69" s="583"/>
      <c r="C69" s="567"/>
      <c r="D69" s="573"/>
      <c r="E69" s="571" t="s">
        <v>348</v>
      </c>
      <c r="F69" s="569">
        <v>55</v>
      </c>
      <c r="G69" s="561"/>
      <c r="H69" s="561"/>
      <c r="I69" s="561"/>
      <c r="J69" s="562"/>
      <c r="K69" s="562"/>
      <c r="L69" s="562"/>
      <c r="M69" s="562"/>
      <c r="N69" s="563"/>
      <c r="O69" s="566"/>
      <c r="P69" s="559"/>
      <c r="Q69" s="272"/>
      <c r="R69" s="333"/>
      <c r="S69" s="333"/>
      <c r="T69" s="333"/>
    </row>
    <row r="70" spans="1:27" ht="15" customHeight="1" x14ac:dyDescent="0.2">
      <c r="A70" s="655"/>
      <c r="B70" s="583"/>
      <c r="C70" s="568"/>
      <c r="D70" s="574"/>
      <c r="E70" s="572"/>
      <c r="F70" s="57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272"/>
      <c r="R70" s="333"/>
      <c r="S70" s="333"/>
      <c r="T70" s="333"/>
    </row>
    <row r="71" spans="1:27" ht="15" customHeight="1" x14ac:dyDescent="0.2">
      <c r="A71" s="655"/>
      <c r="B71" s="583"/>
      <c r="C71" s="76"/>
      <c r="D71" s="67"/>
      <c r="E71" s="344" t="s">
        <v>170</v>
      </c>
      <c r="F71" s="131">
        <v>56</v>
      </c>
      <c r="G71" s="356"/>
      <c r="H71" s="356"/>
      <c r="I71" s="356"/>
      <c r="J71" s="357"/>
      <c r="K71" s="357"/>
      <c r="L71" s="357"/>
      <c r="M71" s="357"/>
      <c r="N71" s="361"/>
      <c r="O71" s="362"/>
      <c r="P71" s="133"/>
      <c r="Q71" s="272"/>
      <c r="R71" s="333"/>
      <c r="S71" s="333"/>
      <c r="T71" s="333"/>
    </row>
    <row r="72" spans="1:27" ht="15" customHeight="1" x14ac:dyDescent="0.2">
      <c r="A72" s="655"/>
      <c r="B72" s="583"/>
      <c r="C72" s="76" t="s">
        <v>69</v>
      </c>
      <c r="D72" s="581" t="s">
        <v>171</v>
      </c>
      <c r="E72" s="582"/>
      <c r="F72" s="131">
        <v>57</v>
      </c>
      <c r="G72" s="354">
        <v>0</v>
      </c>
      <c r="H72" s="354">
        <v>0</v>
      </c>
      <c r="I72" s="354">
        <v>30</v>
      </c>
      <c r="J72" s="357">
        <v>30</v>
      </c>
      <c r="K72" s="361">
        <f>K73+K74+K77</f>
        <v>0</v>
      </c>
      <c r="L72" s="361">
        <f>L73+L74+L77</f>
        <v>10</v>
      </c>
      <c r="M72" s="361">
        <f>M73+M74+M77</f>
        <v>24</v>
      </c>
      <c r="N72" s="361">
        <f>N73+N74+N77</f>
        <v>24</v>
      </c>
      <c r="O72" s="360">
        <f>N72/J72*100</f>
        <v>80</v>
      </c>
      <c r="P72" s="133"/>
      <c r="Q72" s="272"/>
      <c r="R72" s="333"/>
      <c r="S72" s="333"/>
      <c r="T72" s="333"/>
    </row>
    <row r="73" spans="1:27" ht="15" customHeight="1" x14ac:dyDescent="0.2">
      <c r="A73" s="655"/>
      <c r="B73" s="583"/>
      <c r="C73" s="76"/>
      <c r="D73" s="64" t="s">
        <v>172</v>
      </c>
      <c r="E73" s="344" t="s">
        <v>173</v>
      </c>
      <c r="F73" s="131">
        <v>58</v>
      </c>
      <c r="G73" s="354"/>
      <c r="H73" s="355"/>
      <c r="I73" s="355"/>
      <c r="J73" s="358"/>
      <c r="K73" s="358"/>
      <c r="L73" s="358"/>
      <c r="M73" s="358"/>
      <c r="N73" s="359"/>
      <c r="O73" s="362"/>
      <c r="P73" s="133"/>
      <c r="Q73" s="272"/>
      <c r="R73" s="333"/>
      <c r="S73" s="333"/>
      <c r="T73" s="333"/>
    </row>
    <row r="74" spans="1:27" ht="15" customHeight="1" x14ac:dyDescent="0.2">
      <c r="A74" s="655"/>
      <c r="B74" s="583"/>
      <c r="C74" s="567"/>
      <c r="D74" s="601" t="s">
        <v>174</v>
      </c>
      <c r="E74" s="571" t="s">
        <v>440</v>
      </c>
      <c r="F74" s="569">
        <v>59</v>
      </c>
      <c r="G74" s="643">
        <v>0</v>
      </c>
      <c r="H74" s="646">
        <v>0</v>
      </c>
      <c r="I74" s="646">
        <v>0</v>
      </c>
      <c r="J74" s="649">
        <v>0</v>
      </c>
      <c r="K74" s="649">
        <v>0</v>
      </c>
      <c r="L74" s="563">
        <v>10</v>
      </c>
      <c r="M74" s="563">
        <v>19</v>
      </c>
      <c r="N74" s="563">
        <v>19</v>
      </c>
      <c r="O74" s="566"/>
      <c r="P74" s="650"/>
      <c r="Q74" s="272"/>
      <c r="R74" s="333"/>
      <c r="S74" s="333"/>
      <c r="T74" s="333"/>
    </row>
    <row r="75" spans="1:27" ht="15" customHeight="1" x14ac:dyDescent="0.2">
      <c r="A75" s="655"/>
      <c r="B75" s="583"/>
      <c r="C75" s="568"/>
      <c r="D75" s="602"/>
      <c r="E75" s="572"/>
      <c r="F75" s="570"/>
      <c r="G75" s="644"/>
      <c r="H75" s="560"/>
      <c r="I75" s="560"/>
      <c r="J75" s="560"/>
      <c r="K75" s="560"/>
      <c r="L75" s="653"/>
      <c r="M75" s="653"/>
      <c r="N75" s="653"/>
      <c r="O75" s="560"/>
      <c r="P75" s="644"/>
      <c r="Q75" s="272"/>
      <c r="R75" s="333"/>
      <c r="S75" s="333"/>
      <c r="T75" s="333"/>
    </row>
    <row r="76" spans="1:27" ht="15" customHeight="1" x14ac:dyDescent="0.2">
      <c r="A76" s="655"/>
      <c r="B76" s="583"/>
      <c r="C76" s="76"/>
      <c r="D76" s="64" t="s">
        <v>175</v>
      </c>
      <c r="E76" s="344" t="s">
        <v>176</v>
      </c>
      <c r="F76" s="131">
        <v>60</v>
      </c>
      <c r="G76" s="354">
        <v>0</v>
      </c>
      <c r="H76" s="355">
        <v>0</v>
      </c>
      <c r="I76" s="355">
        <v>0</v>
      </c>
      <c r="J76" s="358">
        <v>0</v>
      </c>
      <c r="K76" s="358">
        <v>0</v>
      </c>
      <c r="L76" s="361">
        <v>10</v>
      </c>
      <c r="M76" s="361">
        <v>10</v>
      </c>
      <c r="N76" s="361">
        <v>10</v>
      </c>
      <c r="O76" s="362"/>
      <c r="P76" s="133"/>
      <c r="Q76" s="272"/>
      <c r="R76" s="333"/>
      <c r="S76" s="333"/>
      <c r="T76" s="333"/>
    </row>
    <row r="77" spans="1:27" ht="15" customHeight="1" x14ac:dyDescent="0.2">
      <c r="A77" s="655"/>
      <c r="B77" s="583"/>
      <c r="C77" s="76"/>
      <c r="D77" s="64" t="s">
        <v>177</v>
      </c>
      <c r="E77" s="344" t="s">
        <v>178</v>
      </c>
      <c r="F77" s="131">
        <v>61</v>
      </c>
      <c r="G77" s="354">
        <v>0</v>
      </c>
      <c r="H77" s="355">
        <v>0</v>
      </c>
      <c r="I77" s="354">
        <v>30</v>
      </c>
      <c r="J77" s="361">
        <v>30</v>
      </c>
      <c r="K77" s="361">
        <v>0</v>
      </c>
      <c r="L77" s="361">
        <v>0</v>
      </c>
      <c r="M77" s="361">
        <v>5</v>
      </c>
      <c r="N77" s="361">
        <v>5</v>
      </c>
      <c r="O77" s="374">
        <f t="shared" ref="O77:O89" si="15">N77/J77*100</f>
        <v>16.666666666666664</v>
      </c>
      <c r="P77" s="133"/>
      <c r="Q77" s="272"/>
      <c r="R77" s="333"/>
      <c r="S77" s="333"/>
      <c r="T77" s="333"/>
    </row>
    <row r="78" spans="1:27" ht="15" customHeight="1" x14ac:dyDescent="0.2">
      <c r="A78" s="655"/>
      <c r="B78" s="583"/>
      <c r="C78" s="76" t="s">
        <v>71</v>
      </c>
      <c r="D78" s="581" t="s">
        <v>179</v>
      </c>
      <c r="E78" s="582"/>
      <c r="F78" s="131">
        <v>62</v>
      </c>
      <c r="G78" s="356">
        <v>100</v>
      </c>
      <c r="H78" s="356">
        <v>105</v>
      </c>
      <c r="I78" s="356">
        <v>105</v>
      </c>
      <c r="J78" s="357">
        <v>3</v>
      </c>
      <c r="K78" s="357">
        <v>0</v>
      </c>
      <c r="L78" s="357">
        <v>1</v>
      </c>
      <c r="M78" s="357">
        <v>2</v>
      </c>
      <c r="N78" s="361">
        <v>2</v>
      </c>
      <c r="O78" s="360">
        <f t="shared" si="15"/>
        <v>66.666666666666657</v>
      </c>
      <c r="P78" s="148">
        <f t="shared" ref="P78:P89" si="16">J78/G78*100</f>
        <v>3</v>
      </c>
      <c r="Q78" s="272"/>
      <c r="R78" s="333"/>
      <c r="S78" s="333"/>
      <c r="T78" s="335"/>
    </row>
    <row r="79" spans="1:27" ht="15" customHeight="1" x14ac:dyDescent="0.2">
      <c r="A79" s="655"/>
      <c r="B79" s="583"/>
      <c r="C79" s="76" t="s">
        <v>116</v>
      </c>
      <c r="D79" s="581" t="s">
        <v>180</v>
      </c>
      <c r="E79" s="582"/>
      <c r="F79" s="131">
        <v>63</v>
      </c>
      <c r="G79" s="356">
        <v>165</v>
      </c>
      <c r="H79" s="356">
        <v>173</v>
      </c>
      <c r="I79" s="356">
        <v>173</v>
      </c>
      <c r="J79" s="357">
        <v>122</v>
      </c>
      <c r="K79" s="357">
        <v>30</v>
      </c>
      <c r="L79" s="357">
        <v>65</v>
      </c>
      <c r="M79" s="357">
        <v>95</v>
      </c>
      <c r="N79" s="387">
        <v>125</v>
      </c>
      <c r="O79" s="360">
        <f t="shared" si="15"/>
        <v>102.45901639344261</v>
      </c>
      <c r="P79" s="134">
        <f t="shared" si="16"/>
        <v>73.939393939393938</v>
      </c>
      <c r="Q79" s="272"/>
      <c r="R79" s="333"/>
      <c r="S79" s="333"/>
      <c r="T79" s="279"/>
    </row>
    <row r="80" spans="1:27" ht="15" customHeight="1" x14ac:dyDescent="0.2">
      <c r="A80" s="655"/>
      <c r="B80" s="583"/>
      <c r="C80" s="76"/>
      <c r="D80" s="581" t="s">
        <v>452</v>
      </c>
      <c r="E80" s="582"/>
      <c r="F80" s="131" t="s">
        <v>349</v>
      </c>
      <c r="G80" s="356">
        <v>121</v>
      </c>
      <c r="H80" s="356">
        <v>127</v>
      </c>
      <c r="I80" s="356">
        <v>127</v>
      </c>
      <c r="J80" s="357">
        <v>71</v>
      </c>
      <c r="K80" s="357">
        <v>18</v>
      </c>
      <c r="L80" s="357">
        <v>37</v>
      </c>
      <c r="M80" s="357">
        <v>53</v>
      </c>
      <c r="N80" s="387">
        <v>71</v>
      </c>
      <c r="O80" s="360">
        <f t="shared" si="15"/>
        <v>100</v>
      </c>
      <c r="P80" s="134">
        <f t="shared" si="16"/>
        <v>58.677685950413228</v>
      </c>
      <c r="Q80" s="272"/>
      <c r="R80" s="333"/>
      <c r="S80" s="333"/>
      <c r="T80" s="279"/>
    </row>
    <row r="81" spans="1:25" ht="15" customHeight="1" x14ac:dyDescent="0.2">
      <c r="A81" s="655"/>
      <c r="B81" s="583"/>
      <c r="C81" s="76"/>
      <c r="D81" s="581" t="s">
        <v>453</v>
      </c>
      <c r="E81" s="582"/>
      <c r="F81" s="131">
        <v>64</v>
      </c>
      <c r="G81" s="356">
        <f t="shared" ref="G81:N81" si="17">G82+G83</f>
        <v>18</v>
      </c>
      <c r="H81" s="356">
        <f t="shared" si="17"/>
        <v>18</v>
      </c>
      <c r="I81" s="356">
        <f t="shared" si="17"/>
        <v>18</v>
      </c>
      <c r="J81" s="357">
        <f t="shared" si="17"/>
        <v>16</v>
      </c>
      <c r="K81" s="361">
        <f t="shared" si="17"/>
        <v>3</v>
      </c>
      <c r="L81" s="361">
        <f t="shared" si="17"/>
        <v>7</v>
      </c>
      <c r="M81" s="361">
        <f t="shared" si="17"/>
        <v>13</v>
      </c>
      <c r="N81" s="361">
        <f t="shared" si="17"/>
        <v>17</v>
      </c>
      <c r="O81" s="360">
        <f t="shared" si="15"/>
        <v>106.25</v>
      </c>
      <c r="P81" s="134">
        <f t="shared" si="16"/>
        <v>88.888888888888886</v>
      </c>
      <c r="Q81" s="272"/>
      <c r="R81" s="333"/>
      <c r="S81" s="333"/>
      <c r="T81" s="279"/>
    </row>
    <row r="82" spans="1:25" ht="15" customHeight="1" x14ac:dyDescent="0.2">
      <c r="A82" s="655"/>
      <c r="B82" s="583"/>
      <c r="C82" s="76"/>
      <c r="D82" s="603" t="s">
        <v>182</v>
      </c>
      <c r="E82" s="604"/>
      <c r="F82" s="131">
        <v>65</v>
      </c>
      <c r="G82" s="356">
        <v>12</v>
      </c>
      <c r="H82" s="356">
        <v>12</v>
      </c>
      <c r="I82" s="356">
        <v>12</v>
      </c>
      <c r="J82" s="357">
        <v>15</v>
      </c>
      <c r="K82" s="357">
        <v>3</v>
      </c>
      <c r="L82" s="357">
        <v>6</v>
      </c>
      <c r="M82" s="357">
        <v>11</v>
      </c>
      <c r="N82" s="361">
        <v>15</v>
      </c>
      <c r="O82" s="360">
        <f t="shared" si="15"/>
        <v>100</v>
      </c>
      <c r="P82" s="134">
        <f t="shared" si="16"/>
        <v>125</v>
      </c>
      <c r="Q82" s="272"/>
      <c r="R82" s="333"/>
      <c r="S82" s="333"/>
      <c r="T82" s="279"/>
    </row>
    <row r="83" spans="1:25" ht="15" customHeight="1" x14ac:dyDescent="0.2">
      <c r="A83" s="655"/>
      <c r="B83" s="583"/>
      <c r="C83" s="76"/>
      <c r="D83" s="603" t="s">
        <v>183</v>
      </c>
      <c r="E83" s="604"/>
      <c r="F83" s="131">
        <v>66</v>
      </c>
      <c r="G83" s="356">
        <v>6</v>
      </c>
      <c r="H83" s="356">
        <v>6</v>
      </c>
      <c r="I83" s="356">
        <v>6</v>
      </c>
      <c r="J83" s="357">
        <v>1</v>
      </c>
      <c r="K83" s="357">
        <v>0</v>
      </c>
      <c r="L83" s="357">
        <v>1</v>
      </c>
      <c r="M83" s="357">
        <v>2</v>
      </c>
      <c r="N83" s="387">
        <v>2</v>
      </c>
      <c r="O83" s="360">
        <f t="shared" si="15"/>
        <v>200</v>
      </c>
      <c r="P83" s="134">
        <f t="shared" si="16"/>
        <v>16.666666666666664</v>
      </c>
      <c r="Q83" s="272"/>
      <c r="R83" s="333"/>
      <c r="S83" s="333"/>
      <c r="T83" s="279"/>
    </row>
    <row r="84" spans="1:25" ht="15" customHeight="1" x14ac:dyDescent="0.2">
      <c r="A84" s="655"/>
      <c r="B84" s="583"/>
      <c r="C84" s="76" t="s">
        <v>184</v>
      </c>
      <c r="D84" s="581" t="s">
        <v>185</v>
      </c>
      <c r="E84" s="582"/>
      <c r="F84" s="131">
        <v>67</v>
      </c>
      <c r="G84" s="356">
        <v>218</v>
      </c>
      <c r="H84" s="356">
        <v>226</v>
      </c>
      <c r="I84" s="356">
        <v>226</v>
      </c>
      <c r="J84" s="357">
        <v>230</v>
      </c>
      <c r="K84" s="357">
        <v>75</v>
      </c>
      <c r="L84" s="357">
        <v>125</v>
      </c>
      <c r="M84" s="357">
        <v>185</v>
      </c>
      <c r="N84" s="361">
        <v>233</v>
      </c>
      <c r="O84" s="360">
        <f t="shared" si="15"/>
        <v>101.30434782608695</v>
      </c>
      <c r="P84" s="134">
        <f t="shared" si="16"/>
        <v>105.50458715596329</v>
      </c>
      <c r="Q84" s="272"/>
      <c r="R84" s="384"/>
      <c r="S84" s="333"/>
      <c r="T84" s="279"/>
    </row>
    <row r="85" spans="1:25" ht="15" customHeight="1" x14ac:dyDescent="0.2">
      <c r="A85" s="655"/>
      <c r="B85" s="583"/>
      <c r="C85" s="76" t="s">
        <v>186</v>
      </c>
      <c r="D85" s="581" t="s">
        <v>187</v>
      </c>
      <c r="E85" s="582"/>
      <c r="F85" s="131">
        <v>68</v>
      </c>
      <c r="G85" s="356">
        <v>18</v>
      </c>
      <c r="H85" s="356">
        <v>20</v>
      </c>
      <c r="I85" s="356">
        <v>20</v>
      </c>
      <c r="J85" s="357">
        <v>18</v>
      </c>
      <c r="K85" s="357">
        <v>6</v>
      </c>
      <c r="L85" s="357">
        <v>9</v>
      </c>
      <c r="M85" s="357">
        <v>14</v>
      </c>
      <c r="N85" s="387">
        <v>18</v>
      </c>
      <c r="O85" s="360">
        <f t="shared" si="15"/>
        <v>100</v>
      </c>
      <c r="P85" s="134">
        <f t="shared" si="16"/>
        <v>100</v>
      </c>
      <c r="Q85" s="272"/>
      <c r="R85" s="333"/>
      <c r="S85" s="333"/>
      <c r="T85" s="279"/>
    </row>
    <row r="86" spans="1:25" ht="15" customHeight="1" x14ac:dyDescent="0.2">
      <c r="A86" s="655"/>
      <c r="B86" s="583"/>
      <c r="C86" s="76" t="s">
        <v>188</v>
      </c>
      <c r="D86" s="581" t="s">
        <v>189</v>
      </c>
      <c r="E86" s="582"/>
      <c r="F86" s="131">
        <v>69</v>
      </c>
      <c r="G86" s="356">
        <f>G87+G88+G89+G90+G92+G93+G95</f>
        <v>592</v>
      </c>
      <c r="H86" s="356">
        <f>H87+H88+H89+H90+H92+H93+H95</f>
        <v>661</v>
      </c>
      <c r="I86" s="356">
        <v>661</v>
      </c>
      <c r="J86" s="357">
        <f>J87+J88+J89+J90+J92+J93+J95</f>
        <v>710</v>
      </c>
      <c r="K86" s="361">
        <f>K87+K88+K89+K90+K92+K93+K95</f>
        <v>204</v>
      </c>
      <c r="L86" s="361">
        <f>L87+L88+L89+L90+L92+L93+L95</f>
        <v>385</v>
      </c>
      <c r="M86" s="361">
        <f>M87+M88+M89+M90+M92+M93+M95</f>
        <v>585</v>
      </c>
      <c r="N86" s="361">
        <f>N87+N88+N89+N90+N92+N93+N95</f>
        <v>780</v>
      </c>
      <c r="O86" s="360">
        <f t="shared" si="15"/>
        <v>109.85915492957747</v>
      </c>
      <c r="P86" s="134">
        <f t="shared" si="16"/>
        <v>119.93243243243244</v>
      </c>
      <c r="Q86" s="272"/>
      <c r="R86" s="333"/>
      <c r="S86" s="333"/>
      <c r="T86" s="279"/>
    </row>
    <row r="87" spans="1:25" ht="15" customHeight="1" x14ac:dyDescent="0.2">
      <c r="A87" s="655"/>
      <c r="B87" s="583"/>
      <c r="C87" s="76"/>
      <c r="D87" s="64" t="s">
        <v>190</v>
      </c>
      <c r="E87" s="339" t="s">
        <v>191</v>
      </c>
      <c r="F87" s="131">
        <v>70</v>
      </c>
      <c r="G87" s="356">
        <v>399</v>
      </c>
      <c r="H87" s="356">
        <v>440</v>
      </c>
      <c r="I87" s="356">
        <v>440</v>
      </c>
      <c r="J87" s="357">
        <v>564</v>
      </c>
      <c r="K87" s="357">
        <v>161</v>
      </c>
      <c r="L87" s="357">
        <v>299</v>
      </c>
      <c r="M87" s="357">
        <v>449</v>
      </c>
      <c r="N87" s="361">
        <v>600</v>
      </c>
      <c r="O87" s="360">
        <f t="shared" si="15"/>
        <v>106.38297872340425</v>
      </c>
      <c r="P87" s="134">
        <f t="shared" si="16"/>
        <v>141.35338345864662</v>
      </c>
      <c r="Q87" s="272"/>
      <c r="R87" s="333"/>
      <c r="S87" s="333"/>
      <c r="T87" s="279"/>
      <c r="Y87" s="262"/>
    </row>
    <row r="88" spans="1:25" ht="15" customHeight="1" x14ac:dyDescent="0.2">
      <c r="A88" s="655"/>
      <c r="B88" s="583"/>
      <c r="C88" s="76"/>
      <c r="D88" s="64" t="s">
        <v>192</v>
      </c>
      <c r="E88" s="339" t="s">
        <v>193</v>
      </c>
      <c r="F88" s="131">
        <v>71</v>
      </c>
      <c r="G88" s="356">
        <v>118</v>
      </c>
      <c r="H88" s="356">
        <v>143</v>
      </c>
      <c r="I88" s="356">
        <v>143</v>
      </c>
      <c r="J88" s="357">
        <v>113</v>
      </c>
      <c r="K88" s="357">
        <v>33</v>
      </c>
      <c r="L88" s="357">
        <v>66</v>
      </c>
      <c r="M88" s="357">
        <v>101</v>
      </c>
      <c r="N88" s="361">
        <v>145</v>
      </c>
      <c r="O88" s="360">
        <f t="shared" si="15"/>
        <v>128.31858407079645</v>
      </c>
      <c r="P88" s="134">
        <f t="shared" si="16"/>
        <v>95.762711864406782</v>
      </c>
      <c r="Q88" s="272"/>
      <c r="R88" s="333"/>
      <c r="S88" s="333"/>
      <c r="T88" s="279"/>
      <c r="Y88" s="262"/>
    </row>
    <row r="89" spans="1:25" ht="15" customHeight="1" x14ac:dyDescent="0.2">
      <c r="A89" s="655"/>
      <c r="B89" s="583"/>
      <c r="C89" s="76"/>
      <c r="D89" s="64" t="s">
        <v>194</v>
      </c>
      <c r="E89" s="339" t="s">
        <v>195</v>
      </c>
      <c r="F89" s="131">
        <v>72</v>
      </c>
      <c r="G89" s="356">
        <v>75</v>
      </c>
      <c r="H89" s="356">
        <v>78</v>
      </c>
      <c r="I89" s="356">
        <v>78</v>
      </c>
      <c r="J89" s="364">
        <v>33</v>
      </c>
      <c r="K89" s="357">
        <v>10</v>
      </c>
      <c r="L89" s="357">
        <v>20</v>
      </c>
      <c r="M89" s="357">
        <v>35</v>
      </c>
      <c r="N89" s="361">
        <v>35</v>
      </c>
      <c r="O89" s="360">
        <f t="shared" si="15"/>
        <v>106.06060606060606</v>
      </c>
      <c r="P89" s="134">
        <f t="shared" si="16"/>
        <v>44</v>
      </c>
      <c r="Q89" s="272"/>
      <c r="R89" s="333"/>
      <c r="S89" s="333"/>
      <c r="T89" s="279"/>
      <c r="Y89" s="262"/>
    </row>
    <row r="90" spans="1:25" ht="15" customHeight="1" x14ac:dyDescent="0.2">
      <c r="A90" s="655"/>
      <c r="B90" s="583"/>
      <c r="C90" s="76"/>
      <c r="D90" s="64" t="s">
        <v>196</v>
      </c>
      <c r="E90" s="339" t="s">
        <v>350</v>
      </c>
      <c r="F90" s="131">
        <v>73</v>
      </c>
      <c r="G90" s="354"/>
      <c r="H90" s="355"/>
      <c r="I90" s="355"/>
      <c r="J90" s="358"/>
      <c r="K90" s="358"/>
      <c r="L90" s="358"/>
      <c r="M90" s="358"/>
      <c r="N90" s="359"/>
      <c r="O90" s="360"/>
      <c r="P90" s="134"/>
      <c r="Q90" s="272"/>
      <c r="R90" s="333"/>
      <c r="S90" s="333"/>
      <c r="T90" s="279"/>
    </row>
    <row r="91" spans="1:25" ht="15" customHeight="1" x14ac:dyDescent="0.2">
      <c r="A91" s="655"/>
      <c r="B91" s="583"/>
      <c r="C91" s="76"/>
      <c r="D91" s="64"/>
      <c r="E91" s="339" t="s">
        <v>198</v>
      </c>
      <c r="F91" s="131">
        <v>74</v>
      </c>
      <c r="G91" s="354"/>
      <c r="H91" s="355"/>
      <c r="I91" s="355"/>
      <c r="J91" s="358"/>
      <c r="K91" s="358"/>
      <c r="L91" s="358"/>
      <c r="M91" s="358"/>
      <c r="N91" s="359"/>
      <c r="O91" s="360"/>
      <c r="P91" s="134"/>
      <c r="Q91" s="272"/>
      <c r="R91" s="333"/>
      <c r="S91" s="333"/>
      <c r="T91" s="279"/>
    </row>
    <row r="92" spans="1:25" ht="15" customHeight="1" x14ac:dyDescent="0.2">
      <c r="A92" s="655"/>
      <c r="B92" s="583"/>
      <c r="C92" s="76"/>
      <c r="D92" s="64" t="s">
        <v>199</v>
      </c>
      <c r="E92" s="339" t="s">
        <v>200</v>
      </c>
      <c r="F92" s="131">
        <v>75</v>
      </c>
      <c r="G92" s="354"/>
      <c r="H92" s="355"/>
      <c r="I92" s="355"/>
      <c r="J92" s="358"/>
      <c r="K92" s="358"/>
      <c r="L92" s="358"/>
      <c r="M92" s="358"/>
      <c r="N92" s="359"/>
      <c r="O92" s="360"/>
      <c r="P92" s="134"/>
      <c r="Q92" s="272"/>
      <c r="R92" s="333"/>
      <c r="S92" s="333"/>
      <c r="T92" s="279"/>
    </row>
    <row r="93" spans="1:25" ht="15" customHeight="1" x14ac:dyDescent="0.2">
      <c r="A93" s="655"/>
      <c r="B93" s="583"/>
      <c r="C93" s="567"/>
      <c r="D93" s="601" t="s">
        <v>201</v>
      </c>
      <c r="E93" s="657" t="s">
        <v>202</v>
      </c>
      <c r="F93" s="569">
        <v>76</v>
      </c>
      <c r="G93" s="659"/>
      <c r="H93" s="646"/>
      <c r="I93" s="646"/>
      <c r="J93" s="649"/>
      <c r="K93" s="649"/>
      <c r="L93" s="649"/>
      <c r="M93" s="649"/>
      <c r="N93" s="647"/>
      <c r="O93" s="564"/>
      <c r="P93" s="565"/>
      <c r="Q93" s="272"/>
      <c r="R93" s="333"/>
      <c r="S93" s="333"/>
      <c r="T93" s="279"/>
    </row>
    <row r="94" spans="1:25" ht="15" customHeight="1" x14ac:dyDescent="0.2">
      <c r="A94" s="655"/>
      <c r="B94" s="583"/>
      <c r="C94" s="568"/>
      <c r="D94" s="602"/>
      <c r="E94" s="658"/>
      <c r="F94" s="570"/>
      <c r="G94" s="560"/>
      <c r="H94" s="560"/>
      <c r="I94" s="560"/>
      <c r="J94" s="560"/>
      <c r="K94" s="560"/>
      <c r="L94" s="560"/>
      <c r="M94" s="560"/>
      <c r="N94" s="560"/>
      <c r="O94" s="560"/>
      <c r="P94" s="560"/>
      <c r="Q94" s="272"/>
      <c r="R94" s="333"/>
      <c r="S94" s="333"/>
      <c r="T94" s="279"/>
    </row>
    <row r="95" spans="1:25" ht="15" customHeight="1" x14ac:dyDescent="0.2">
      <c r="A95" s="655"/>
      <c r="B95" s="583"/>
      <c r="C95" s="76"/>
      <c r="D95" s="64" t="s">
        <v>203</v>
      </c>
      <c r="E95" s="339" t="s">
        <v>204</v>
      </c>
      <c r="F95" s="131">
        <v>77</v>
      </c>
      <c r="G95" s="356"/>
      <c r="H95" s="356"/>
      <c r="I95" s="356"/>
      <c r="J95" s="357"/>
      <c r="K95" s="357"/>
      <c r="L95" s="357"/>
      <c r="M95" s="357"/>
      <c r="N95" s="361"/>
      <c r="O95" s="360"/>
      <c r="P95" s="134"/>
      <c r="Q95" s="272"/>
      <c r="R95" s="333"/>
      <c r="S95" s="333"/>
      <c r="T95" s="279"/>
    </row>
    <row r="96" spans="1:25" ht="15" customHeight="1" x14ac:dyDescent="0.2">
      <c r="A96" s="655"/>
      <c r="B96" s="583"/>
      <c r="C96" s="76" t="s">
        <v>205</v>
      </c>
      <c r="D96" s="581" t="s">
        <v>72</v>
      </c>
      <c r="E96" s="582"/>
      <c r="F96" s="131">
        <v>78</v>
      </c>
      <c r="G96" s="356">
        <v>1642</v>
      </c>
      <c r="H96" s="356">
        <v>1458</v>
      </c>
      <c r="I96" s="356">
        <v>1428</v>
      </c>
      <c r="J96" s="385">
        <v>1848</v>
      </c>
      <c r="K96" s="385">
        <v>288</v>
      </c>
      <c r="L96" s="385">
        <v>484</v>
      </c>
      <c r="M96" s="385">
        <v>745</v>
      </c>
      <c r="N96" s="387">
        <v>928</v>
      </c>
      <c r="O96" s="360">
        <f>N96/J96*100</f>
        <v>50.216450216450212</v>
      </c>
      <c r="P96" s="134">
        <f>J96/G96*100</f>
        <v>112.54567600487211</v>
      </c>
      <c r="Q96" s="272"/>
      <c r="R96" s="333"/>
      <c r="S96" s="333"/>
      <c r="T96" s="279"/>
    </row>
    <row r="97" spans="1:28" ht="26.25" customHeight="1" x14ac:dyDescent="0.2">
      <c r="A97" s="655"/>
      <c r="B97" s="583"/>
      <c r="C97" s="594" t="s">
        <v>206</v>
      </c>
      <c r="D97" s="595"/>
      <c r="E97" s="590"/>
      <c r="F97" s="352">
        <v>79</v>
      </c>
      <c r="G97" s="353">
        <f t="shared" ref="G97:N97" si="18">G98+G99+G100+G101+G102+G103</f>
        <v>332</v>
      </c>
      <c r="H97" s="353">
        <f t="shared" si="18"/>
        <v>335</v>
      </c>
      <c r="I97" s="353">
        <f t="shared" si="18"/>
        <v>335</v>
      </c>
      <c r="J97" s="358">
        <f t="shared" si="18"/>
        <v>224</v>
      </c>
      <c r="K97" s="359">
        <f t="shared" si="18"/>
        <v>95</v>
      </c>
      <c r="L97" s="359">
        <f t="shared" si="18"/>
        <v>125</v>
      </c>
      <c r="M97" s="359">
        <f t="shared" si="18"/>
        <v>190</v>
      </c>
      <c r="N97" s="359">
        <f t="shared" si="18"/>
        <v>250</v>
      </c>
      <c r="O97" s="362">
        <f>N97/J97*100</f>
        <v>111.60714285714286</v>
      </c>
      <c r="P97" s="133">
        <f>J97/G97*100</f>
        <v>67.46987951807229</v>
      </c>
      <c r="Q97" s="272"/>
      <c r="R97" s="333"/>
      <c r="S97" s="333"/>
      <c r="T97" s="333"/>
    </row>
    <row r="98" spans="1:28" ht="15" customHeight="1" x14ac:dyDescent="0.2">
      <c r="A98" s="655"/>
      <c r="B98" s="583"/>
      <c r="C98" s="76" t="s">
        <v>11</v>
      </c>
      <c r="D98" s="605" t="s">
        <v>207</v>
      </c>
      <c r="E98" s="606"/>
      <c r="F98" s="131">
        <v>80</v>
      </c>
      <c r="G98" s="354"/>
      <c r="H98" s="355"/>
      <c r="I98" s="355"/>
      <c r="J98" s="358"/>
      <c r="K98" s="358"/>
      <c r="L98" s="358"/>
      <c r="M98" s="358"/>
      <c r="N98" s="359"/>
      <c r="O98" s="362"/>
      <c r="P98" s="133"/>
      <c r="Q98" s="272"/>
      <c r="R98" s="333"/>
      <c r="S98" s="333"/>
      <c r="T98" s="333"/>
    </row>
    <row r="99" spans="1:28" ht="15" customHeight="1" x14ac:dyDescent="0.2">
      <c r="A99" s="655"/>
      <c r="B99" s="583"/>
      <c r="C99" s="76" t="s">
        <v>13</v>
      </c>
      <c r="D99" s="599" t="s">
        <v>208</v>
      </c>
      <c r="E99" s="600"/>
      <c r="F99" s="131">
        <v>81</v>
      </c>
      <c r="G99" s="354"/>
      <c r="H99" s="355"/>
      <c r="I99" s="355"/>
      <c r="J99" s="358"/>
      <c r="K99" s="358"/>
      <c r="L99" s="358"/>
      <c r="M99" s="358"/>
      <c r="N99" s="359"/>
      <c r="O99" s="362"/>
      <c r="P99" s="133"/>
      <c r="Q99" s="272"/>
      <c r="R99" s="333"/>
      <c r="S99" s="333"/>
      <c r="T99" s="333"/>
    </row>
    <row r="100" spans="1:28" ht="15" customHeight="1" x14ac:dyDescent="0.2">
      <c r="A100" s="655"/>
      <c r="B100" s="583"/>
      <c r="C100" s="76" t="s">
        <v>59</v>
      </c>
      <c r="D100" s="599" t="s">
        <v>209</v>
      </c>
      <c r="E100" s="600"/>
      <c r="F100" s="131">
        <v>82</v>
      </c>
      <c r="G100" s="354"/>
      <c r="H100" s="355"/>
      <c r="I100" s="355"/>
      <c r="J100" s="358"/>
      <c r="K100" s="358"/>
      <c r="L100" s="358"/>
      <c r="M100" s="358"/>
      <c r="N100" s="359"/>
      <c r="O100" s="362"/>
      <c r="P100" s="133"/>
      <c r="Q100" s="272"/>
      <c r="R100" s="333"/>
      <c r="S100" s="333"/>
      <c r="T100" s="333"/>
    </row>
    <row r="101" spans="1:28" ht="15" customHeight="1" x14ac:dyDescent="0.2">
      <c r="A101" s="655"/>
      <c r="B101" s="583"/>
      <c r="C101" s="76" t="s">
        <v>69</v>
      </c>
      <c r="D101" s="599" t="s">
        <v>210</v>
      </c>
      <c r="E101" s="600"/>
      <c r="F101" s="131">
        <v>83</v>
      </c>
      <c r="G101" s="354"/>
      <c r="H101" s="355"/>
      <c r="I101" s="355"/>
      <c r="J101" s="358"/>
      <c r="K101" s="358"/>
      <c r="L101" s="358"/>
      <c r="M101" s="358"/>
      <c r="N101" s="359"/>
      <c r="O101" s="362"/>
      <c r="P101" s="133"/>
      <c r="Q101" s="272"/>
      <c r="R101" s="333"/>
      <c r="S101" s="333"/>
      <c r="T101" s="333"/>
    </row>
    <row r="102" spans="1:28" ht="15" customHeight="1" x14ac:dyDescent="0.2">
      <c r="A102" s="655"/>
      <c r="B102" s="583"/>
      <c r="C102" s="76" t="s">
        <v>71</v>
      </c>
      <c r="D102" s="599" t="s">
        <v>211</v>
      </c>
      <c r="E102" s="600"/>
      <c r="F102" s="131">
        <v>84</v>
      </c>
      <c r="G102" s="354"/>
      <c r="H102" s="355"/>
      <c r="I102" s="355"/>
      <c r="J102" s="358"/>
      <c r="K102" s="358"/>
      <c r="L102" s="358"/>
      <c r="M102" s="358"/>
      <c r="N102" s="359"/>
      <c r="O102" s="362"/>
      <c r="P102" s="133"/>
      <c r="Q102" s="272"/>
      <c r="R102" s="333"/>
      <c r="S102" s="333"/>
      <c r="T102" s="333"/>
    </row>
    <row r="103" spans="1:28" ht="15" customHeight="1" x14ac:dyDescent="0.2">
      <c r="A103" s="655"/>
      <c r="B103" s="583"/>
      <c r="C103" s="76" t="s">
        <v>116</v>
      </c>
      <c r="D103" s="599" t="s">
        <v>212</v>
      </c>
      <c r="E103" s="600"/>
      <c r="F103" s="131">
        <v>85</v>
      </c>
      <c r="G103" s="354">
        <v>332</v>
      </c>
      <c r="H103" s="356">
        <v>335</v>
      </c>
      <c r="I103" s="356">
        <v>335</v>
      </c>
      <c r="J103" s="357">
        <v>224</v>
      </c>
      <c r="K103" s="357">
        <v>95</v>
      </c>
      <c r="L103" s="357">
        <v>125</v>
      </c>
      <c r="M103" s="357">
        <v>190</v>
      </c>
      <c r="N103" s="361">
        <v>250</v>
      </c>
      <c r="O103" s="360">
        <f t="shared" ref="O103:O111" si="19">N103/J103*100</f>
        <v>111.60714285714286</v>
      </c>
      <c r="P103" s="134">
        <f t="shared" ref="P103:P111" si="20">J103/G103*100</f>
        <v>67.46987951807229</v>
      </c>
      <c r="Q103" s="272"/>
      <c r="R103" s="333"/>
      <c r="S103" s="333"/>
      <c r="T103" s="279"/>
    </row>
    <row r="104" spans="1:28" ht="15" customHeight="1" x14ac:dyDescent="0.2">
      <c r="A104" s="655"/>
      <c r="B104" s="583"/>
      <c r="C104" s="594" t="s">
        <v>213</v>
      </c>
      <c r="D104" s="595"/>
      <c r="E104" s="590"/>
      <c r="F104" s="352">
        <v>86</v>
      </c>
      <c r="G104" s="353">
        <f t="shared" ref="G104:N104" si="21">G105+G118+G122+G138</f>
        <v>13409</v>
      </c>
      <c r="H104" s="353">
        <f t="shared" si="21"/>
        <v>14743</v>
      </c>
      <c r="I104" s="353">
        <f t="shared" si="21"/>
        <v>14743</v>
      </c>
      <c r="J104" s="358">
        <f t="shared" si="21"/>
        <v>14456</v>
      </c>
      <c r="K104" s="359">
        <f t="shared" si="21"/>
        <v>3789</v>
      </c>
      <c r="L104" s="359">
        <f t="shared" si="21"/>
        <v>7882</v>
      </c>
      <c r="M104" s="359">
        <f t="shared" si="21"/>
        <v>11959</v>
      </c>
      <c r="N104" s="359">
        <f t="shared" si="21"/>
        <v>15939</v>
      </c>
      <c r="O104" s="362">
        <f t="shared" si="19"/>
        <v>110.25871610403985</v>
      </c>
      <c r="P104" s="133">
        <f t="shared" si="20"/>
        <v>107.80818853009173</v>
      </c>
      <c r="Q104" s="272"/>
      <c r="R104" s="333"/>
      <c r="S104" s="333"/>
      <c r="T104" s="333"/>
    </row>
    <row r="105" spans="1:28" ht="15" customHeight="1" x14ac:dyDescent="0.2">
      <c r="A105" s="655"/>
      <c r="B105" s="583"/>
      <c r="C105" s="76" t="s">
        <v>26</v>
      </c>
      <c r="D105" s="589" t="s">
        <v>214</v>
      </c>
      <c r="E105" s="590"/>
      <c r="F105" s="131">
        <v>87</v>
      </c>
      <c r="G105" s="354">
        <f t="shared" ref="G105:M105" si="22">G106+G110</f>
        <v>10262</v>
      </c>
      <c r="H105" s="354">
        <f t="shared" si="22"/>
        <v>10918</v>
      </c>
      <c r="I105" s="354">
        <f t="shared" si="22"/>
        <v>10918</v>
      </c>
      <c r="J105" s="357">
        <f t="shared" si="22"/>
        <v>10822</v>
      </c>
      <c r="K105" s="361">
        <f>K106+K110</f>
        <v>3414</v>
      </c>
      <c r="L105" s="361">
        <f t="shared" si="22"/>
        <v>7043</v>
      </c>
      <c r="M105" s="361">
        <f t="shared" si="22"/>
        <v>10655</v>
      </c>
      <c r="N105" s="361">
        <f>N106+N110</f>
        <v>14115</v>
      </c>
      <c r="O105" s="360">
        <f t="shared" si="19"/>
        <v>130.42875623729441</v>
      </c>
      <c r="P105" s="134">
        <f t="shared" si="20"/>
        <v>105.45702592087312</v>
      </c>
      <c r="Q105" s="272"/>
      <c r="R105" s="333"/>
      <c r="S105" s="333"/>
      <c r="T105" s="279"/>
    </row>
    <row r="106" spans="1:28" ht="15" customHeight="1" x14ac:dyDescent="0.2">
      <c r="A106" s="655"/>
      <c r="B106" s="583"/>
      <c r="C106" s="76" t="s">
        <v>28</v>
      </c>
      <c r="D106" s="581" t="s">
        <v>215</v>
      </c>
      <c r="E106" s="582"/>
      <c r="F106" s="131">
        <v>88</v>
      </c>
      <c r="G106" s="354">
        <f t="shared" ref="G106:M106" si="23">G107+G108+G109</f>
        <v>9224</v>
      </c>
      <c r="H106" s="354">
        <f t="shared" si="23"/>
        <v>9600</v>
      </c>
      <c r="I106" s="354">
        <f t="shared" si="23"/>
        <v>9600</v>
      </c>
      <c r="J106" s="364">
        <f t="shared" si="23"/>
        <v>9600</v>
      </c>
      <c r="K106" s="363">
        <f t="shared" si="23"/>
        <v>3065</v>
      </c>
      <c r="L106" s="363">
        <f t="shared" si="23"/>
        <v>6341</v>
      </c>
      <c r="M106" s="363">
        <f t="shared" si="23"/>
        <v>9591</v>
      </c>
      <c r="N106" s="363">
        <f>N107+N108+N109</f>
        <v>12700</v>
      </c>
      <c r="O106" s="365">
        <f t="shared" si="19"/>
        <v>132.29166666666669</v>
      </c>
      <c r="P106" s="134">
        <f t="shared" si="20"/>
        <v>104.07632263660018</v>
      </c>
      <c r="Q106" s="272"/>
      <c r="R106" s="333"/>
      <c r="S106" s="333"/>
      <c r="T106" s="279"/>
    </row>
    <row r="107" spans="1:28" ht="15" customHeight="1" x14ac:dyDescent="0.2">
      <c r="A107" s="655"/>
      <c r="B107" s="583"/>
      <c r="C107" s="596"/>
      <c r="D107" s="581" t="s">
        <v>216</v>
      </c>
      <c r="E107" s="582"/>
      <c r="F107" s="131">
        <v>89</v>
      </c>
      <c r="G107" s="354">
        <v>6613</v>
      </c>
      <c r="H107" s="356">
        <v>7039</v>
      </c>
      <c r="I107" s="356">
        <v>7039</v>
      </c>
      <c r="J107" s="364">
        <v>6920</v>
      </c>
      <c r="K107" s="364">
        <v>2314</v>
      </c>
      <c r="L107" s="364">
        <v>4629</v>
      </c>
      <c r="M107" s="364">
        <v>6943</v>
      </c>
      <c r="N107" s="361">
        <v>9258</v>
      </c>
      <c r="O107" s="366">
        <f t="shared" si="19"/>
        <v>133.78612716763004</v>
      </c>
      <c r="P107" s="134">
        <f t="shared" si="20"/>
        <v>104.64237108725239</v>
      </c>
      <c r="Q107" s="272"/>
      <c r="R107" s="333"/>
      <c r="S107" s="333"/>
      <c r="T107" s="279"/>
    </row>
    <row r="108" spans="1:28" ht="15" customHeight="1" x14ac:dyDescent="0.2">
      <c r="A108" s="655"/>
      <c r="B108" s="583"/>
      <c r="C108" s="597"/>
      <c r="D108" s="581" t="s">
        <v>217</v>
      </c>
      <c r="E108" s="582"/>
      <c r="F108" s="131">
        <v>90</v>
      </c>
      <c r="G108" s="354">
        <v>2157</v>
      </c>
      <c r="H108" s="356">
        <v>2290</v>
      </c>
      <c r="I108" s="356">
        <v>2290</v>
      </c>
      <c r="J108" s="364">
        <v>1999</v>
      </c>
      <c r="K108" s="364">
        <v>751</v>
      </c>
      <c r="L108" s="364">
        <v>1532</v>
      </c>
      <c r="M108" s="364">
        <v>2296</v>
      </c>
      <c r="N108" s="363">
        <v>3090</v>
      </c>
      <c r="O108" s="366">
        <f t="shared" si="19"/>
        <v>154.57728864432215</v>
      </c>
      <c r="P108" s="134">
        <f t="shared" si="20"/>
        <v>92.675011590171536</v>
      </c>
      <c r="Q108" s="272"/>
      <c r="R108" s="333"/>
      <c r="S108" s="333"/>
      <c r="T108" s="279"/>
    </row>
    <row r="109" spans="1:28" ht="15" customHeight="1" x14ac:dyDescent="0.2">
      <c r="A109" s="655"/>
      <c r="B109" s="583"/>
      <c r="C109" s="598"/>
      <c r="D109" s="581" t="s">
        <v>218</v>
      </c>
      <c r="E109" s="582"/>
      <c r="F109" s="131">
        <v>91</v>
      </c>
      <c r="G109" s="354">
        <v>454</v>
      </c>
      <c r="H109" s="356">
        <v>271</v>
      </c>
      <c r="I109" s="356">
        <v>271</v>
      </c>
      <c r="J109" s="364">
        <v>681</v>
      </c>
      <c r="K109" s="364">
        <v>0</v>
      </c>
      <c r="L109" s="364">
        <v>180</v>
      </c>
      <c r="M109" s="364">
        <v>352</v>
      </c>
      <c r="N109" s="363">
        <v>352</v>
      </c>
      <c r="O109" s="366">
        <f t="shared" si="19"/>
        <v>51.688693098384732</v>
      </c>
      <c r="P109" s="134">
        <f t="shared" si="20"/>
        <v>150</v>
      </c>
      <c r="Q109" s="272"/>
      <c r="R109" s="333"/>
      <c r="S109" s="333"/>
      <c r="T109" s="279"/>
    </row>
    <row r="110" spans="1:28" ht="15" customHeight="1" x14ac:dyDescent="0.2">
      <c r="A110" s="655"/>
      <c r="B110" s="583"/>
      <c r="C110" s="76" t="s">
        <v>30</v>
      </c>
      <c r="D110" s="581" t="s">
        <v>219</v>
      </c>
      <c r="E110" s="582"/>
      <c r="F110" s="131">
        <v>92</v>
      </c>
      <c r="G110" s="354">
        <f t="shared" ref="G110:N110" si="24">G111+G114+G115+G116+G117</f>
        <v>1038</v>
      </c>
      <c r="H110" s="354">
        <f t="shared" si="24"/>
        <v>1318</v>
      </c>
      <c r="I110" s="354">
        <f t="shared" si="24"/>
        <v>1318</v>
      </c>
      <c r="J110" s="364">
        <f t="shared" si="24"/>
        <v>1222</v>
      </c>
      <c r="K110" s="363">
        <f>K111+K114+K115+K116+K117</f>
        <v>349</v>
      </c>
      <c r="L110" s="363">
        <f t="shared" si="24"/>
        <v>702</v>
      </c>
      <c r="M110" s="363">
        <f t="shared" si="24"/>
        <v>1064</v>
      </c>
      <c r="N110" s="363">
        <f t="shared" si="24"/>
        <v>1415</v>
      </c>
      <c r="O110" s="366">
        <f t="shared" si="19"/>
        <v>115.79378068739771</v>
      </c>
      <c r="P110" s="134">
        <f t="shared" si="20"/>
        <v>117.72639691714836</v>
      </c>
      <c r="Q110" s="272"/>
      <c r="R110" s="333"/>
      <c r="S110" s="333"/>
      <c r="T110" s="279"/>
    </row>
    <row r="111" spans="1:28" ht="26.25" customHeight="1" x14ac:dyDescent="0.2">
      <c r="A111" s="655"/>
      <c r="B111" s="583"/>
      <c r="C111" s="76"/>
      <c r="D111" s="581" t="s">
        <v>220</v>
      </c>
      <c r="E111" s="582"/>
      <c r="F111" s="131">
        <v>93</v>
      </c>
      <c r="G111" s="356">
        <v>461</v>
      </c>
      <c r="H111" s="356">
        <v>480</v>
      </c>
      <c r="I111" s="356">
        <v>480</v>
      </c>
      <c r="J111" s="364">
        <v>464</v>
      </c>
      <c r="K111" s="364">
        <v>116</v>
      </c>
      <c r="L111" s="364">
        <v>236</v>
      </c>
      <c r="M111" s="364">
        <v>362</v>
      </c>
      <c r="N111" s="363">
        <v>480</v>
      </c>
      <c r="O111" s="366">
        <f t="shared" si="19"/>
        <v>103.44827586206897</v>
      </c>
      <c r="P111" s="134">
        <f t="shared" si="20"/>
        <v>100.65075921908895</v>
      </c>
      <c r="Q111" s="272"/>
      <c r="R111" s="333"/>
      <c r="S111" s="333"/>
      <c r="T111" s="279"/>
      <c r="V111" s="334"/>
      <c r="W111" s="334"/>
      <c r="X111" s="334"/>
      <c r="Y111" s="325"/>
      <c r="Z111" s="334"/>
      <c r="AA111" s="325"/>
      <c r="AB111" s="325"/>
    </row>
    <row r="112" spans="1:28" ht="15" customHeight="1" x14ac:dyDescent="0.2">
      <c r="A112" s="655"/>
      <c r="B112" s="583"/>
      <c r="C112" s="76"/>
      <c r="D112" s="64"/>
      <c r="E112" s="339" t="s">
        <v>221</v>
      </c>
      <c r="F112" s="131">
        <v>94</v>
      </c>
      <c r="G112" s="356"/>
      <c r="H112" s="356"/>
      <c r="I112" s="356"/>
      <c r="J112" s="364"/>
      <c r="K112" s="364"/>
      <c r="L112" s="364"/>
      <c r="M112" s="364"/>
      <c r="N112" s="363"/>
      <c r="O112" s="366"/>
      <c r="P112" s="134"/>
      <c r="Q112" s="272"/>
      <c r="R112" s="333"/>
      <c r="S112" s="333"/>
      <c r="T112" s="279"/>
      <c r="V112" s="334"/>
      <c r="W112" s="334"/>
      <c r="X112" s="334"/>
      <c r="Y112" s="325"/>
      <c r="Z112" s="325"/>
      <c r="AA112" s="325"/>
      <c r="AB112" s="325"/>
    </row>
    <row r="113" spans="1:28" ht="26.25" customHeight="1" x14ac:dyDescent="0.2">
      <c r="A113" s="655"/>
      <c r="B113" s="583"/>
      <c r="C113" s="76"/>
      <c r="D113" s="64"/>
      <c r="E113" s="339" t="s">
        <v>222</v>
      </c>
      <c r="F113" s="131">
        <v>95</v>
      </c>
      <c r="G113" s="356">
        <v>157</v>
      </c>
      <c r="H113" s="356">
        <v>157</v>
      </c>
      <c r="I113" s="356">
        <v>157</v>
      </c>
      <c r="J113" s="388">
        <v>163</v>
      </c>
      <c r="K113" s="388">
        <v>15</v>
      </c>
      <c r="L113" s="388">
        <v>105</v>
      </c>
      <c r="M113" s="388">
        <v>0</v>
      </c>
      <c r="N113" s="388">
        <v>173</v>
      </c>
      <c r="O113" s="366">
        <f>N113/J113*100</f>
        <v>106.13496932515338</v>
      </c>
      <c r="P113" s="134">
        <f>J113/G113*100</f>
        <v>103.82165605095541</v>
      </c>
      <c r="Q113" s="272"/>
      <c r="R113" s="333"/>
      <c r="S113" s="333"/>
      <c r="T113" s="279"/>
      <c r="V113" s="334"/>
      <c r="W113" s="334"/>
      <c r="X113" s="334"/>
      <c r="Y113" s="325"/>
      <c r="Z113" s="325"/>
      <c r="AA113" s="325"/>
      <c r="AB113" s="325"/>
    </row>
    <row r="114" spans="1:28" ht="15" customHeight="1" x14ac:dyDescent="0.2">
      <c r="A114" s="655"/>
      <c r="B114" s="583"/>
      <c r="C114" s="76"/>
      <c r="D114" s="581" t="s">
        <v>223</v>
      </c>
      <c r="E114" s="582"/>
      <c r="F114" s="131">
        <v>96</v>
      </c>
      <c r="G114" s="356">
        <v>577</v>
      </c>
      <c r="H114" s="356">
        <v>838</v>
      </c>
      <c r="I114" s="356">
        <v>838</v>
      </c>
      <c r="J114" s="364">
        <v>758</v>
      </c>
      <c r="K114" s="357">
        <v>233</v>
      </c>
      <c r="L114" s="357">
        <v>466</v>
      </c>
      <c r="M114" s="357">
        <v>702</v>
      </c>
      <c r="N114" s="361">
        <v>935</v>
      </c>
      <c r="O114" s="366">
        <f>N114/J114*100</f>
        <v>123.35092348284959</v>
      </c>
      <c r="P114" s="134">
        <f>J114/G114*100</f>
        <v>131.36915077989602</v>
      </c>
      <c r="Q114" s="272"/>
      <c r="R114" s="333"/>
      <c r="S114" s="333"/>
      <c r="T114" s="279"/>
      <c r="V114" s="334"/>
      <c r="W114" s="334"/>
      <c r="X114" s="334"/>
      <c r="Y114" s="325"/>
      <c r="Z114" s="325"/>
      <c r="AA114" s="337"/>
      <c r="AB114" s="325"/>
    </row>
    <row r="115" spans="1:28" ht="15" customHeight="1" x14ac:dyDescent="0.2">
      <c r="A115" s="655"/>
      <c r="B115" s="583"/>
      <c r="C115" s="76"/>
      <c r="D115" s="581" t="s">
        <v>424</v>
      </c>
      <c r="E115" s="582"/>
      <c r="F115" s="131">
        <v>97</v>
      </c>
      <c r="G115" s="356"/>
      <c r="H115" s="356"/>
      <c r="I115" s="356"/>
      <c r="J115" s="357"/>
      <c r="K115" s="357"/>
      <c r="L115" s="357"/>
      <c r="M115" s="357"/>
      <c r="N115" s="361"/>
      <c r="O115" s="362"/>
      <c r="P115" s="133"/>
      <c r="Q115" s="272"/>
      <c r="R115" s="333"/>
      <c r="S115" s="333"/>
      <c r="T115" s="333"/>
      <c r="V115" s="334"/>
      <c r="W115" s="334"/>
      <c r="X115" s="334"/>
      <c r="Y115" s="325"/>
      <c r="Z115" s="325"/>
      <c r="AA115" s="337"/>
      <c r="AB115" s="325"/>
    </row>
    <row r="116" spans="1:28" ht="15" customHeight="1" x14ac:dyDescent="0.2">
      <c r="A116" s="655"/>
      <c r="B116" s="583"/>
      <c r="C116" s="76"/>
      <c r="D116" s="581" t="s">
        <v>225</v>
      </c>
      <c r="E116" s="582"/>
      <c r="F116" s="131">
        <v>98</v>
      </c>
      <c r="G116" s="356"/>
      <c r="H116" s="356"/>
      <c r="I116" s="356"/>
      <c r="J116" s="357"/>
      <c r="K116" s="357"/>
      <c r="L116" s="357"/>
      <c r="M116" s="357"/>
      <c r="N116" s="361"/>
      <c r="O116" s="362"/>
      <c r="P116" s="133"/>
      <c r="Q116" s="272"/>
      <c r="R116" s="333"/>
      <c r="S116" s="333"/>
      <c r="T116" s="333"/>
      <c r="AA116" s="211"/>
    </row>
    <row r="117" spans="1:28" ht="15" customHeight="1" x14ac:dyDescent="0.2">
      <c r="A117" s="655"/>
      <c r="B117" s="583"/>
      <c r="C117" s="76"/>
      <c r="D117" s="581" t="s">
        <v>226</v>
      </c>
      <c r="E117" s="582"/>
      <c r="F117" s="131">
        <v>99</v>
      </c>
      <c r="G117" s="354"/>
      <c r="H117" s="355"/>
      <c r="I117" s="355"/>
      <c r="J117" s="358"/>
      <c r="K117" s="358"/>
      <c r="L117" s="358"/>
      <c r="M117" s="358"/>
      <c r="N117" s="359"/>
      <c r="O117" s="362"/>
      <c r="P117" s="133"/>
      <c r="Q117" s="272"/>
      <c r="R117" s="333"/>
      <c r="S117" s="333"/>
      <c r="T117" s="333"/>
    </row>
    <row r="118" spans="1:28" ht="15" customHeight="1" x14ac:dyDescent="0.2">
      <c r="A118" s="655"/>
      <c r="B118" s="583"/>
      <c r="C118" s="76" t="s">
        <v>32</v>
      </c>
      <c r="D118" s="581" t="s">
        <v>227</v>
      </c>
      <c r="E118" s="582"/>
      <c r="F118" s="131">
        <v>100</v>
      </c>
      <c r="G118" s="354"/>
      <c r="H118" s="354"/>
      <c r="I118" s="354"/>
      <c r="J118" s="357"/>
      <c r="K118" s="357"/>
      <c r="L118" s="357"/>
      <c r="M118" s="357"/>
      <c r="N118" s="361"/>
      <c r="O118" s="362"/>
      <c r="P118" s="133"/>
      <c r="Q118" s="272"/>
      <c r="R118" s="333"/>
      <c r="S118" s="333"/>
      <c r="T118" s="333"/>
    </row>
    <row r="119" spans="1:28" ht="15" customHeight="1" x14ac:dyDescent="0.2">
      <c r="A119" s="655"/>
      <c r="B119" s="583"/>
      <c r="C119" s="76"/>
      <c r="D119" s="581" t="s">
        <v>228</v>
      </c>
      <c r="E119" s="582"/>
      <c r="F119" s="131">
        <v>101</v>
      </c>
      <c r="G119" s="354"/>
      <c r="H119" s="355"/>
      <c r="I119" s="355"/>
      <c r="J119" s="358"/>
      <c r="K119" s="358"/>
      <c r="L119" s="358"/>
      <c r="M119" s="358"/>
      <c r="N119" s="359"/>
      <c r="O119" s="362"/>
      <c r="P119" s="133"/>
      <c r="Q119" s="272"/>
      <c r="R119" s="333"/>
      <c r="S119" s="333"/>
      <c r="T119" s="333"/>
    </row>
    <row r="120" spans="1:28" ht="15" customHeight="1" x14ac:dyDescent="0.2">
      <c r="A120" s="655"/>
      <c r="B120" s="583"/>
      <c r="C120" s="76"/>
      <c r="D120" s="581" t="s">
        <v>229</v>
      </c>
      <c r="E120" s="582"/>
      <c r="F120" s="131">
        <v>102</v>
      </c>
      <c r="G120" s="354"/>
      <c r="H120" s="355"/>
      <c r="I120" s="355"/>
      <c r="J120" s="358"/>
      <c r="K120" s="358"/>
      <c r="L120" s="358"/>
      <c r="M120" s="358"/>
      <c r="N120" s="359"/>
      <c r="O120" s="362"/>
      <c r="P120" s="133"/>
      <c r="Q120" s="272"/>
      <c r="R120" s="333"/>
      <c r="S120" s="333"/>
      <c r="T120" s="333"/>
      <c r="U120" s="329" t="s">
        <v>413</v>
      </c>
    </row>
    <row r="121" spans="1:28" ht="26.85" customHeight="1" x14ac:dyDescent="0.2">
      <c r="A121" s="655"/>
      <c r="B121" s="583"/>
      <c r="C121" s="76"/>
      <c r="D121" s="581" t="s">
        <v>230</v>
      </c>
      <c r="E121" s="582"/>
      <c r="F121" s="131">
        <v>103</v>
      </c>
      <c r="G121" s="354"/>
      <c r="H121" s="355"/>
      <c r="I121" s="355"/>
      <c r="J121" s="358"/>
      <c r="K121" s="358"/>
      <c r="L121" s="358"/>
      <c r="M121" s="358"/>
      <c r="N121" s="359"/>
      <c r="O121" s="362"/>
      <c r="P121" s="133"/>
      <c r="Q121" s="272"/>
      <c r="R121" s="333"/>
      <c r="S121" s="333"/>
      <c r="T121" s="333"/>
    </row>
    <row r="122" spans="1:28" ht="26.25" customHeight="1" x14ac:dyDescent="0.2">
      <c r="A122" s="655"/>
      <c r="B122" s="583"/>
      <c r="C122" s="76" t="s">
        <v>35</v>
      </c>
      <c r="D122" s="581" t="s">
        <v>231</v>
      </c>
      <c r="E122" s="582"/>
      <c r="F122" s="131">
        <v>104</v>
      </c>
      <c r="G122" s="354">
        <f t="shared" ref="G122:N122" si="25">G123+G126+G129+G133+G137</f>
        <v>805</v>
      </c>
      <c r="H122" s="354">
        <f t="shared" si="25"/>
        <v>1272</v>
      </c>
      <c r="I122" s="354">
        <f t="shared" si="25"/>
        <v>1272</v>
      </c>
      <c r="J122" s="357">
        <f t="shared" si="25"/>
        <v>1131</v>
      </c>
      <c r="K122" s="361">
        <f t="shared" si="25"/>
        <v>298</v>
      </c>
      <c r="L122" s="361">
        <f t="shared" si="25"/>
        <v>681</v>
      </c>
      <c r="M122" s="361">
        <f t="shared" si="25"/>
        <v>1064</v>
      </c>
      <c r="N122" s="361">
        <f t="shared" si="25"/>
        <v>1472</v>
      </c>
      <c r="O122" s="360">
        <f>N122/J122*100</f>
        <v>130.15030946065428</v>
      </c>
      <c r="P122" s="134">
        <f>J122/G122*100</f>
        <v>140.49689440993788</v>
      </c>
      <c r="Q122" s="423"/>
      <c r="R122" s="333"/>
      <c r="S122" s="333"/>
      <c r="T122" s="279"/>
    </row>
    <row r="123" spans="1:28" ht="15" customHeight="1" x14ac:dyDescent="0.2">
      <c r="A123" s="655"/>
      <c r="B123" s="583"/>
      <c r="C123" s="596"/>
      <c r="D123" s="581" t="s">
        <v>425</v>
      </c>
      <c r="E123" s="582"/>
      <c r="F123" s="131">
        <v>105</v>
      </c>
      <c r="G123" s="354">
        <f>G124+G125</f>
        <v>256</v>
      </c>
      <c r="H123" s="354">
        <f>H124+H125</f>
        <v>262</v>
      </c>
      <c r="I123" s="356">
        <v>262</v>
      </c>
      <c r="J123" s="361">
        <f>J124+J125</f>
        <v>243</v>
      </c>
      <c r="K123" s="361">
        <f>K124+K125</f>
        <v>75</v>
      </c>
      <c r="L123" s="361">
        <f>L124+L125</f>
        <v>153</v>
      </c>
      <c r="M123" s="361">
        <f>M124+M125</f>
        <v>231</v>
      </c>
      <c r="N123" s="361">
        <f>N124+N125</f>
        <v>314</v>
      </c>
      <c r="O123" s="360">
        <f t="shared" ref="O123:O133" si="26">N123/J123*100</f>
        <v>129.21810699588477</v>
      </c>
      <c r="P123" s="134">
        <f>J123/G123*100</f>
        <v>94.921875</v>
      </c>
      <c r="Q123" s="272"/>
      <c r="R123" s="333"/>
      <c r="S123" s="333"/>
      <c r="T123" s="279"/>
    </row>
    <row r="124" spans="1:28" ht="15" customHeight="1" x14ac:dyDescent="0.2">
      <c r="A124" s="655"/>
      <c r="B124" s="583"/>
      <c r="C124" s="597"/>
      <c r="D124" s="64"/>
      <c r="E124" s="346" t="s">
        <v>233</v>
      </c>
      <c r="F124" s="131">
        <v>106</v>
      </c>
      <c r="G124" s="354">
        <v>180</v>
      </c>
      <c r="H124" s="356">
        <v>186</v>
      </c>
      <c r="I124" s="356">
        <v>186</v>
      </c>
      <c r="J124" s="357">
        <v>186</v>
      </c>
      <c r="K124" s="357">
        <v>56</v>
      </c>
      <c r="L124" s="357">
        <v>112</v>
      </c>
      <c r="M124" s="357">
        <v>167</v>
      </c>
      <c r="N124" s="361">
        <v>223</v>
      </c>
      <c r="O124" s="360">
        <f t="shared" si="26"/>
        <v>119.89247311827957</v>
      </c>
      <c r="P124" s="134">
        <f>J124/G124*100</f>
        <v>103.33333333333334</v>
      </c>
      <c r="Q124" s="272"/>
      <c r="R124" s="333"/>
      <c r="S124" s="333"/>
      <c r="T124" s="279"/>
    </row>
    <row r="125" spans="1:28" ht="15" customHeight="1" x14ac:dyDescent="0.2">
      <c r="A125" s="655"/>
      <c r="B125" s="583"/>
      <c r="C125" s="597"/>
      <c r="D125" s="64"/>
      <c r="E125" s="346" t="s">
        <v>234</v>
      </c>
      <c r="F125" s="131">
        <v>107</v>
      </c>
      <c r="G125" s="354">
        <v>76</v>
      </c>
      <c r="H125" s="356">
        <v>76</v>
      </c>
      <c r="I125" s="356">
        <v>76</v>
      </c>
      <c r="J125" s="357">
        <v>57</v>
      </c>
      <c r="K125" s="357">
        <v>19</v>
      </c>
      <c r="L125" s="357">
        <v>41</v>
      </c>
      <c r="M125" s="357">
        <v>64</v>
      </c>
      <c r="N125" s="361">
        <v>91</v>
      </c>
      <c r="O125" s="366">
        <f t="shared" si="26"/>
        <v>159.64912280701756</v>
      </c>
      <c r="P125" s="134">
        <f>J125/G125*100</f>
        <v>75</v>
      </c>
      <c r="Q125" s="272"/>
      <c r="R125" s="333"/>
      <c r="S125" s="333"/>
      <c r="T125" s="279"/>
    </row>
    <row r="126" spans="1:28" ht="15" customHeight="1" x14ac:dyDescent="0.2">
      <c r="A126" s="655"/>
      <c r="B126" s="583"/>
      <c r="C126" s="597"/>
      <c r="D126" s="581" t="s">
        <v>426</v>
      </c>
      <c r="E126" s="582"/>
      <c r="F126" s="131">
        <v>105.1</v>
      </c>
      <c r="G126" s="354">
        <f t="shared" ref="G126:N126" si="27">G127+G128</f>
        <v>0</v>
      </c>
      <c r="H126" s="354">
        <f t="shared" si="27"/>
        <v>482</v>
      </c>
      <c r="I126" s="354">
        <f t="shared" si="27"/>
        <v>450</v>
      </c>
      <c r="J126" s="361">
        <f t="shared" si="27"/>
        <v>390</v>
      </c>
      <c r="K126" s="361">
        <f t="shared" si="27"/>
        <v>64</v>
      </c>
      <c r="L126" s="361">
        <f t="shared" si="27"/>
        <v>199</v>
      </c>
      <c r="M126" s="361">
        <f t="shared" si="27"/>
        <v>334</v>
      </c>
      <c r="N126" s="361">
        <f t="shared" si="27"/>
        <v>480</v>
      </c>
      <c r="O126" s="366">
        <f t="shared" si="26"/>
        <v>123.07692307692308</v>
      </c>
      <c r="P126" s="134"/>
      <c r="Q126" s="272"/>
      <c r="R126" s="333"/>
      <c r="S126" s="333"/>
      <c r="T126" s="279"/>
    </row>
    <row r="127" spans="1:28" ht="15" customHeight="1" x14ac:dyDescent="0.2">
      <c r="A127" s="655"/>
      <c r="B127" s="583"/>
      <c r="C127" s="597"/>
      <c r="D127" s="64"/>
      <c r="E127" s="346" t="s">
        <v>233</v>
      </c>
      <c r="F127" s="131">
        <v>106.1</v>
      </c>
      <c r="G127" s="354">
        <v>0</v>
      </c>
      <c r="H127" s="356">
        <v>342</v>
      </c>
      <c r="I127" s="356">
        <v>342</v>
      </c>
      <c r="J127" s="357">
        <v>302</v>
      </c>
      <c r="K127" s="357">
        <v>54</v>
      </c>
      <c r="L127" s="357">
        <v>157</v>
      </c>
      <c r="M127" s="357">
        <v>260</v>
      </c>
      <c r="N127" s="361">
        <v>364</v>
      </c>
      <c r="O127" s="366">
        <f t="shared" si="26"/>
        <v>120.52980132450331</v>
      </c>
      <c r="P127" s="134"/>
      <c r="Q127" s="272"/>
      <c r="R127" s="333"/>
      <c r="S127" s="333"/>
      <c r="T127" s="279"/>
      <c r="V127" s="336"/>
    </row>
    <row r="128" spans="1:28" ht="15" customHeight="1" x14ac:dyDescent="0.2">
      <c r="A128" s="655"/>
      <c r="B128" s="583"/>
      <c r="C128" s="597"/>
      <c r="D128" s="64"/>
      <c r="E128" s="346" t="s">
        <v>234</v>
      </c>
      <c r="F128" s="131">
        <v>107.1</v>
      </c>
      <c r="G128" s="354">
        <v>0</v>
      </c>
      <c r="H128" s="356">
        <v>140</v>
      </c>
      <c r="I128" s="356">
        <v>108</v>
      </c>
      <c r="J128" s="364">
        <v>88</v>
      </c>
      <c r="K128" s="357">
        <v>10</v>
      </c>
      <c r="L128" s="357">
        <v>42</v>
      </c>
      <c r="M128" s="357">
        <v>74</v>
      </c>
      <c r="N128" s="361">
        <v>116</v>
      </c>
      <c r="O128" s="366">
        <f t="shared" si="26"/>
        <v>131.81818181818181</v>
      </c>
      <c r="P128" s="134"/>
      <c r="Q128" s="272"/>
      <c r="R128" s="333"/>
      <c r="S128" s="333"/>
      <c r="T128" s="279"/>
    </row>
    <row r="129" spans="1:24" ht="15" customHeight="1" x14ac:dyDescent="0.2">
      <c r="A129" s="655"/>
      <c r="B129" s="583"/>
      <c r="C129" s="597"/>
      <c r="D129" s="581" t="s">
        <v>235</v>
      </c>
      <c r="E129" s="582"/>
      <c r="F129" s="131">
        <v>108</v>
      </c>
      <c r="G129" s="354">
        <f t="shared" ref="G129:N129" si="28">G130+G131+G132</f>
        <v>335</v>
      </c>
      <c r="H129" s="354">
        <f t="shared" si="28"/>
        <v>416</v>
      </c>
      <c r="I129" s="354">
        <f t="shared" si="28"/>
        <v>416</v>
      </c>
      <c r="J129" s="361">
        <f t="shared" si="28"/>
        <v>368</v>
      </c>
      <c r="K129" s="361">
        <f t="shared" si="28"/>
        <v>116</v>
      </c>
      <c r="L129" s="361">
        <f t="shared" si="28"/>
        <v>243</v>
      </c>
      <c r="M129" s="361">
        <f t="shared" si="28"/>
        <v>369</v>
      </c>
      <c r="N129" s="361">
        <f t="shared" si="28"/>
        <v>505</v>
      </c>
      <c r="O129" s="366">
        <f t="shared" si="26"/>
        <v>137.22826086956522</v>
      </c>
      <c r="P129" s="134">
        <f t="shared" ref="P129:P136" si="29">J129/G129*100</f>
        <v>109.85074626865672</v>
      </c>
      <c r="Q129" s="272"/>
      <c r="R129" s="333"/>
      <c r="S129" s="333"/>
      <c r="T129" s="279"/>
    </row>
    <row r="130" spans="1:24" ht="15" customHeight="1" x14ac:dyDescent="0.2">
      <c r="A130" s="655"/>
      <c r="B130" s="583"/>
      <c r="C130" s="597"/>
      <c r="D130" s="64"/>
      <c r="E130" s="346" t="s">
        <v>233</v>
      </c>
      <c r="F130" s="131">
        <v>109</v>
      </c>
      <c r="G130" s="354">
        <v>152</v>
      </c>
      <c r="H130" s="356">
        <v>192</v>
      </c>
      <c r="I130" s="356">
        <v>192</v>
      </c>
      <c r="J130" s="364">
        <v>192</v>
      </c>
      <c r="K130" s="364">
        <v>59</v>
      </c>
      <c r="L130" s="364">
        <v>118</v>
      </c>
      <c r="M130" s="364">
        <v>176</v>
      </c>
      <c r="N130" s="361">
        <v>235</v>
      </c>
      <c r="O130" s="366">
        <f t="shared" si="26"/>
        <v>122.39583333333333</v>
      </c>
      <c r="P130" s="134">
        <f t="shared" si="29"/>
        <v>126.31578947368421</v>
      </c>
      <c r="Q130" s="272"/>
      <c r="R130" s="333"/>
      <c r="S130" s="333"/>
      <c r="T130" s="279"/>
    </row>
    <row r="131" spans="1:24" ht="15" customHeight="1" x14ac:dyDescent="0.2">
      <c r="A131" s="655"/>
      <c r="B131" s="583"/>
      <c r="C131" s="597"/>
      <c r="D131" s="64"/>
      <c r="E131" s="346" t="s">
        <v>234</v>
      </c>
      <c r="F131" s="131">
        <v>110</v>
      </c>
      <c r="G131" s="354">
        <v>152</v>
      </c>
      <c r="H131" s="356">
        <v>192</v>
      </c>
      <c r="I131" s="356">
        <v>192</v>
      </c>
      <c r="J131" s="364">
        <v>144</v>
      </c>
      <c r="K131" s="357">
        <v>48</v>
      </c>
      <c r="L131" s="357">
        <v>106</v>
      </c>
      <c r="M131" s="357">
        <v>164</v>
      </c>
      <c r="N131" s="361">
        <v>232</v>
      </c>
      <c r="O131" s="366">
        <f t="shared" si="26"/>
        <v>161.11111111111111</v>
      </c>
      <c r="P131" s="134">
        <f t="shared" si="29"/>
        <v>94.73684210526315</v>
      </c>
      <c r="Q131" s="272"/>
      <c r="R131" s="333"/>
      <c r="S131" s="333"/>
      <c r="T131" s="279"/>
    </row>
    <row r="132" spans="1:24" ht="15" customHeight="1" x14ac:dyDescent="0.2">
      <c r="A132" s="655"/>
      <c r="B132" s="583"/>
      <c r="C132" s="597"/>
      <c r="D132" s="64"/>
      <c r="E132" s="346" t="s">
        <v>372</v>
      </c>
      <c r="F132" s="131">
        <v>110.1</v>
      </c>
      <c r="G132" s="354">
        <v>31</v>
      </c>
      <c r="H132" s="356">
        <v>32</v>
      </c>
      <c r="I132" s="356">
        <v>32</v>
      </c>
      <c r="J132" s="364">
        <v>32</v>
      </c>
      <c r="K132" s="364">
        <v>9</v>
      </c>
      <c r="L132" s="364">
        <v>19</v>
      </c>
      <c r="M132" s="364">
        <v>29</v>
      </c>
      <c r="N132" s="361">
        <v>38</v>
      </c>
      <c r="O132" s="366">
        <f t="shared" si="26"/>
        <v>118.75</v>
      </c>
      <c r="P132" s="134">
        <f t="shared" si="29"/>
        <v>103.2258064516129</v>
      </c>
      <c r="Q132" s="272"/>
      <c r="R132" s="333"/>
      <c r="S132" s="333"/>
      <c r="T132" s="279"/>
    </row>
    <row r="133" spans="1:24" ht="15" customHeight="1" x14ac:dyDescent="0.2">
      <c r="A133" s="655"/>
      <c r="B133" s="583"/>
      <c r="C133" s="597"/>
      <c r="D133" s="581" t="s">
        <v>427</v>
      </c>
      <c r="E133" s="582"/>
      <c r="F133" s="131">
        <v>111</v>
      </c>
      <c r="G133" s="354">
        <f t="shared" ref="G133:N133" si="30">G134+G135+G136</f>
        <v>214</v>
      </c>
      <c r="H133" s="354">
        <f t="shared" si="30"/>
        <v>112</v>
      </c>
      <c r="I133" s="354">
        <f t="shared" si="30"/>
        <v>144</v>
      </c>
      <c r="J133" s="357">
        <f t="shared" si="30"/>
        <v>130</v>
      </c>
      <c r="K133" s="361">
        <f t="shared" si="30"/>
        <v>43</v>
      </c>
      <c r="L133" s="361">
        <f t="shared" si="30"/>
        <v>86</v>
      </c>
      <c r="M133" s="361">
        <f t="shared" si="30"/>
        <v>130</v>
      </c>
      <c r="N133" s="361">
        <f t="shared" si="30"/>
        <v>173</v>
      </c>
      <c r="O133" s="366">
        <f t="shared" si="26"/>
        <v>133.07692307692307</v>
      </c>
      <c r="P133" s="134">
        <f t="shared" si="29"/>
        <v>60.747663551401864</v>
      </c>
      <c r="Q133" s="272"/>
      <c r="R133" s="333"/>
      <c r="S133" s="333"/>
      <c r="T133" s="279"/>
      <c r="V133" s="336"/>
    </row>
    <row r="134" spans="1:24" ht="15" customHeight="1" x14ac:dyDescent="0.2">
      <c r="A134" s="655"/>
      <c r="B134" s="583"/>
      <c r="C134" s="597"/>
      <c r="D134" s="64"/>
      <c r="E134" s="346" t="s">
        <v>373</v>
      </c>
      <c r="F134" s="131">
        <v>111.1</v>
      </c>
      <c r="G134" s="354">
        <v>89</v>
      </c>
      <c r="H134" s="356">
        <v>0</v>
      </c>
      <c r="I134" s="356">
        <v>0</v>
      </c>
      <c r="J134" s="364">
        <v>0</v>
      </c>
      <c r="K134" s="364">
        <v>0</v>
      </c>
      <c r="L134" s="364">
        <v>0</v>
      </c>
      <c r="M134" s="364">
        <v>0</v>
      </c>
      <c r="N134" s="363">
        <v>0</v>
      </c>
      <c r="O134" s="366"/>
      <c r="P134" s="134">
        <f t="shared" si="29"/>
        <v>0</v>
      </c>
      <c r="Q134" s="272"/>
      <c r="R134" s="333"/>
      <c r="S134" s="333"/>
      <c r="T134" s="279"/>
    </row>
    <row r="135" spans="1:24" ht="15" customHeight="1" x14ac:dyDescent="0.2">
      <c r="A135" s="655"/>
      <c r="B135" s="583"/>
      <c r="C135" s="597"/>
      <c r="D135" s="64"/>
      <c r="E135" s="346" t="s">
        <v>374</v>
      </c>
      <c r="F135" s="131">
        <v>111.2</v>
      </c>
      <c r="G135" s="354">
        <v>20</v>
      </c>
      <c r="H135" s="356">
        <v>0</v>
      </c>
      <c r="I135" s="356">
        <v>32</v>
      </c>
      <c r="J135" s="364">
        <v>18</v>
      </c>
      <c r="K135" s="364">
        <v>9</v>
      </c>
      <c r="L135" s="364">
        <v>19</v>
      </c>
      <c r="M135" s="364">
        <v>29</v>
      </c>
      <c r="N135" s="361">
        <v>38</v>
      </c>
      <c r="O135" s="360">
        <f>N135/J135*100</f>
        <v>211.11111111111111</v>
      </c>
      <c r="P135" s="134">
        <f t="shared" si="29"/>
        <v>90</v>
      </c>
      <c r="Q135" s="272"/>
      <c r="R135" s="333"/>
      <c r="S135" s="333"/>
      <c r="T135" s="279"/>
    </row>
    <row r="136" spans="1:24" ht="15" customHeight="1" x14ac:dyDescent="0.2">
      <c r="A136" s="655"/>
      <c r="B136" s="583"/>
      <c r="C136" s="598"/>
      <c r="D136" s="64"/>
      <c r="E136" s="346" t="s">
        <v>375</v>
      </c>
      <c r="F136" s="131">
        <v>111.3</v>
      </c>
      <c r="G136" s="354">
        <v>105</v>
      </c>
      <c r="H136" s="356">
        <v>112</v>
      </c>
      <c r="I136" s="356">
        <v>112</v>
      </c>
      <c r="J136" s="364">
        <v>112</v>
      </c>
      <c r="K136" s="364">
        <v>34</v>
      </c>
      <c r="L136" s="364">
        <v>67</v>
      </c>
      <c r="M136" s="364">
        <v>101</v>
      </c>
      <c r="N136" s="363">
        <v>135</v>
      </c>
      <c r="O136" s="366">
        <f>N136/J136*100</f>
        <v>120.53571428571428</v>
      </c>
      <c r="P136" s="134">
        <f t="shared" si="29"/>
        <v>106.66666666666667</v>
      </c>
      <c r="Q136" s="272"/>
      <c r="R136" s="333"/>
      <c r="S136" s="333"/>
      <c r="T136" s="279"/>
    </row>
    <row r="137" spans="1:24" ht="15" customHeight="1" x14ac:dyDescent="0.2">
      <c r="A137" s="655"/>
      <c r="B137" s="583"/>
      <c r="C137" s="76"/>
      <c r="D137" s="581" t="s">
        <v>428</v>
      </c>
      <c r="E137" s="582"/>
      <c r="F137" s="131">
        <v>112</v>
      </c>
      <c r="G137" s="354"/>
      <c r="H137" s="356"/>
      <c r="I137" s="356"/>
      <c r="J137" s="357"/>
      <c r="K137" s="357"/>
      <c r="L137" s="357"/>
      <c r="M137" s="357"/>
      <c r="N137" s="361"/>
      <c r="O137" s="362"/>
      <c r="P137" s="133"/>
      <c r="Q137" s="272"/>
      <c r="R137" s="333"/>
      <c r="S137" s="333"/>
      <c r="T137" s="333"/>
    </row>
    <row r="138" spans="1:24" ht="26.85" customHeight="1" x14ac:dyDescent="0.2">
      <c r="A138" s="655"/>
      <c r="B138" s="583"/>
      <c r="C138" s="76" t="s">
        <v>37</v>
      </c>
      <c r="D138" s="581" t="s">
        <v>429</v>
      </c>
      <c r="E138" s="582"/>
      <c r="F138" s="131">
        <v>113</v>
      </c>
      <c r="G138" s="354">
        <v>2342</v>
      </c>
      <c r="H138" s="354">
        <v>2553</v>
      </c>
      <c r="I138" s="354">
        <v>2553</v>
      </c>
      <c r="J138" s="357">
        <v>2503</v>
      </c>
      <c r="K138" s="357">
        <v>77</v>
      </c>
      <c r="L138" s="357">
        <v>158</v>
      </c>
      <c r="M138" s="357">
        <v>240</v>
      </c>
      <c r="N138" s="361">
        <v>352</v>
      </c>
      <c r="O138" s="360">
        <f>N138/J138*100</f>
        <v>14.06312425089892</v>
      </c>
      <c r="P138" s="134">
        <f>J138/G138*100</f>
        <v>106.87446626814688</v>
      </c>
      <c r="Q138" s="272"/>
      <c r="R138" s="333"/>
      <c r="S138" s="333"/>
      <c r="T138" s="279"/>
      <c r="X138" s="336"/>
    </row>
    <row r="139" spans="1:24" ht="23.25" customHeight="1" x14ac:dyDescent="0.2">
      <c r="A139" s="655"/>
      <c r="B139" s="583"/>
      <c r="C139" s="594" t="s">
        <v>431</v>
      </c>
      <c r="D139" s="595"/>
      <c r="E139" s="590"/>
      <c r="F139" s="352">
        <v>114</v>
      </c>
      <c r="G139" s="353">
        <f t="shared" ref="G139:N139" si="31">G140+G143+G144+G145+G146+G147</f>
        <v>5201</v>
      </c>
      <c r="H139" s="353">
        <f t="shared" si="31"/>
        <v>1707</v>
      </c>
      <c r="I139" s="353">
        <f t="shared" si="31"/>
        <v>1707</v>
      </c>
      <c r="J139" s="358">
        <f>J140+J143+J144+J145+J146+J147</f>
        <v>-3325</v>
      </c>
      <c r="K139" s="358">
        <f t="shared" si="31"/>
        <v>407</v>
      </c>
      <c r="L139" s="358">
        <f t="shared" si="31"/>
        <v>807</v>
      </c>
      <c r="M139" s="358">
        <f t="shared" si="31"/>
        <v>1231</v>
      </c>
      <c r="N139" s="358">
        <f t="shared" si="31"/>
        <v>1660</v>
      </c>
      <c r="O139" s="133">
        <f>N139/J139*100</f>
        <v>-49.924812030075188</v>
      </c>
      <c r="P139" s="133">
        <f>J139/G139*100</f>
        <v>-63.930013458950199</v>
      </c>
      <c r="Q139" s="272"/>
      <c r="R139" s="333"/>
      <c r="S139" s="333"/>
      <c r="T139" s="333"/>
    </row>
    <row r="140" spans="1:24" ht="15" customHeight="1" x14ac:dyDescent="0.2">
      <c r="A140" s="655"/>
      <c r="B140" s="583"/>
      <c r="C140" s="76" t="s">
        <v>11</v>
      </c>
      <c r="D140" s="581" t="s">
        <v>430</v>
      </c>
      <c r="E140" s="582"/>
      <c r="F140" s="131">
        <v>115</v>
      </c>
      <c r="G140" s="354">
        <f t="shared" ref="G140:N140" si="32">G141+G142</f>
        <v>3</v>
      </c>
      <c r="H140" s="354">
        <f t="shared" si="32"/>
        <v>30</v>
      </c>
      <c r="I140" s="354">
        <f t="shared" si="32"/>
        <v>30</v>
      </c>
      <c r="J140" s="357">
        <f t="shared" si="32"/>
        <v>0</v>
      </c>
      <c r="K140" s="354">
        <f t="shared" si="32"/>
        <v>2</v>
      </c>
      <c r="L140" s="354">
        <f t="shared" si="32"/>
        <v>2</v>
      </c>
      <c r="M140" s="354">
        <f t="shared" si="32"/>
        <v>6</v>
      </c>
      <c r="N140" s="354">
        <f t="shared" si="32"/>
        <v>10</v>
      </c>
      <c r="O140" s="134"/>
      <c r="P140" s="134"/>
      <c r="Q140" s="272"/>
      <c r="R140" s="333"/>
      <c r="S140" s="333"/>
      <c r="T140" s="279"/>
    </row>
    <row r="141" spans="1:24" ht="15" customHeight="1" x14ac:dyDescent="0.2">
      <c r="A141" s="655"/>
      <c r="B141" s="583"/>
      <c r="C141" s="76"/>
      <c r="D141" s="581" t="s">
        <v>247</v>
      </c>
      <c r="E141" s="582"/>
      <c r="F141" s="131">
        <v>116</v>
      </c>
      <c r="G141" s="354">
        <v>3</v>
      </c>
      <c r="H141" s="356">
        <v>10</v>
      </c>
      <c r="I141" s="356">
        <v>10</v>
      </c>
      <c r="J141" s="357">
        <v>0</v>
      </c>
      <c r="K141" s="357">
        <v>2</v>
      </c>
      <c r="L141" s="357">
        <v>2</v>
      </c>
      <c r="M141" s="357">
        <v>6</v>
      </c>
      <c r="N141" s="356">
        <v>10</v>
      </c>
      <c r="O141" s="134"/>
      <c r="P141" s="134"/>
      <c r="Q141" s="272"/>
      <c r="R141" s="333"/>
      <c r="S141" s="333"/>
      <c r="T141" s="279"/>
    </row>
    <row r="142" spans="1:24" ht="15" customHeight="1" x14ac:dyDescent="0.2">
      <c r="A142" s="655"/>
      <c r="B142" s="583"/>
      <c r="C142" s="76"/>
      <c r="D142" s="581" t="s">
        <v>248</v>
      </c>
      <c r="E142" s="582"/>
      <c r="F142" s="131">
        <v>117</v>
      </c>
      <c r="G142" s="354">
        <v>0</v>
      </c>
      <c r="H142" s="356">
        <v>20</v>
      </c>
      <c r="I142" s="356">
        <v>20</v>
      </c>
      <c r="J142" s="357">
        <v>0</v>
      </c>
      <c r="K142" s="357">
        <v>0</v>
      </c>
      <c r="L142" s="357">
        <v>0</v>
      </c>
      <c r="M142" s="357">
        <v>0</v>
      </c>
      <c r="N142" s="356">
        <v>0</v>
      </c>
      <c r="O142" s="134"/>
      <c r="P142" s="134"/>
      <c r="Q142" s="272"/>
      <c r="R142" s="333"/>
      <c r="S142" s="333"/>
      <c r="T142" s="279"/>
    </row>
    <row r="143" spans="1:24" ht="15" customHeight="1" x14ac:dyDescent="0.2">
      <c r="A143" s="655"/>
      <c r="B143" s="583"/>
      <c r="C143" s="76" t="s">
        <v>13</v>
      </c>
      <c r="D143" s="581" t="s">
        <v>249</v>
      </c>
      <c r="E143" s="582"/>
      <c r="F143" s="131">
        <v>118</v>
      </c>
      <c r="G143" s="354">
        <v>0</v>
      </c>
      <c r="H143" s="356">
        <v>2</v>
      </c>
      <c r="I143" s="356">
        <v>2</v>
      </c>
      <c r="J143" s="357">
        <v>0</v>
      </c>
      <c r="K143" s="357">
        <v>0</v>
      </c>
      <c r="L143" s="357">
        <v>0</v>
      </c>
      <c r="M143" s="357">
        <v>0</v>
      </c>
      <c r="N143" s="356">
        <v>0</v>
      </c>
      <c r="O143" s="134"/>
      <c r="P143" s="134"/>
      <c r="Q143" s="272"/>
      <c r="R143" s="333"/>
      <c r="S143" s="333"/>
      <c r="T143" s="279"/>
    </row>
    <row r="144" spans="1:24" ht="15" customHeight="1" x14ac:dyDescent="0.2">
      <c r="A144" s="655"/>
      <c r="B144" s="583"/>
      <c r="C144" s="76" t="s">
        <v>59</v>
      </c>
      <c r="D144" s="581" t="s">
        <v>250</v>
      </c>
      <c r="E144" s="582"/>
      <c r="F144" s="131">
        <v>119</v>
      </c>
      <c r="G144" s="354"/>
      <c r="H144" s="356"/>
      <c r="I144" s="356"/>
      <c r="J144" s="357"/>
      <c r="K144" s="357"/>
      <c r="L144" s="357"/>
      <c r="M144" s="357"/>
      <c r="N144" s="356"/>
      <c r="O144" s="134"/>
      <c r="P144" s="134"/>
      <c r="Q144" s="272"/>
      <c r="R144" s="333"/>
      <c r="S144" s="333"/>
      <c r="T144" s="279"/>
    </row>
    <row r="145" spans="1:20" ht="15" customHeight="1" x14ac:dyDescent="0.2">
      <c r="A145" s="655"/>
      <c r="B145" s="583"/>
      <c r="C145" s="76" t="s">
        <v>69</v>
      </c>
      <c r="D145" s="581" t="s">
        <v>72</v>
      </c>
      <c r="E145" s="582"/>
      <c r="F145" s="131">
        <v>120</v>
      </c>
      <c r="G145" s="354">
        <v>168</v>
      </c>
      <c r="H145" s="356">
        <v>175</v>
      </c>
      <c r="I145" s="356">
        <v>175</v>
      </c>
      <c r="J145" s="357">
        <v>372</v>
      </c>
      <c r="K145" s="357">
        <v>10</v>
      </c>
      <c r="L145" s="357">
        <v>20</v>
      </c>
      <c r="M145" s="357">
        <v>40</v>
      </c>
      <c r="N145" s="387">
        <v>50</v>
      </c>
      <c r="O145" s="134">
        <f>N145/J145*100</f>
        <v>13.440860215053762</v>
      </c>
      <c r="P145" s="134">
        <f>J145/G145*100</f>
        <v>221.42857142857144</v>
      </c>
      <c r="Q145" s="272"/>
      <c r="R145" s="333"/>
      <c r="S145" s="333"/>
      <c r="T145" s="279"/>
    </row>
    <row r="146" spans="1:20" ht="15" customHeight="1" x14ac:dyDescent="0.2">
      <c r="A146" s="655"/>
      <c r="B146" s="583"/>
      <c r="C146" s="138" t="s">
        <v>71</v>
      </c>
      <c r="D146" s="581" t="s">
        <v>251</v>
      </c>
      <c r="E146" s="582"/>
      <c r="F146" s="131">
        <v>121</v>
      </c>
      <c r="G146" s="354">
        <v>1299</v>
      </c>
      <c r="H146" s="356">
        <v>1500</v>
      </c>
      <c r="I146" s="356">
        <v>1500</v>
      </c>
      <c r="J146" s="357">
        <v>1624</v>
      </c>
      <c r="K146" s="357">
        <v>395</v>
      </c>
      <c r="L146" s="357">
        <v>785</v>
      </c>
      <c r="M146" s="357">
        <v>1185</v>
      </c>
      <c r="N146" s="356">
        <v>1600</v>
      </c>
      <c r="O146" s="134">
        <f>N146/J146*100</f>
        <v>98.522167487684726</v>
      </c>
      <c r="P146" s="134">
        <f>J146/G146*100</f>
        <v>125.01924557351809</v>
      </c>
      <c r="Q146" s="272"/>
      <c r="R146" s="333"/>
      <c r="S146" s="333"/>
      <c r="T146" s="279"/>
    </row>
    <row r="147" spans="1:20" ht="24" customHeight="1" x14ac:dyDescent="0.2">
      <c r="A147" s="655"/>
      <c r="B147" s="583"/>
      <c r="C147" s="139" t="s">
        <v>252</v>
      </c>
      <c r="D147" s="585" t="s">
        <v>432</v>
      </c>
      <c r="E147" s="586"/>
      <c r="F147" s="131">
        <v>122</v>
      </c>
      <c r="G147" s="354">
        <f>G148+G150-G151</f>
        <v>3731</v>
      </c>
      <c r="H147" s="354">
        <f>H148+H150-H151</f>
        <v>0</v>
      </c>
      <c r="I147" s="354">
        <f>I148+I150-I151</f>
        <v>0</v>
      </c>
      <c r="J147" s="357">
        <f>J148-J151</f>
        <v>-5321</v>
      </c>
      <c r="K147" s="354">
        <f>K148+K150-K151</f>
        <v>0</v>
      </c>
      <c r="L147" s="354">
        <f>L148+L150-L151</f>
        <v>0</v>
      </c>
      <c r="M147" s="354">
        <f>M148+M150-M151</f>
        <v>0</v>
      </c>
      <c r="N147" s="354">
        <f>N148+N150-N151</f>
        <v>0</v>
      </c>
      <c r="O147" s="134">
        <f>N147/J147*100</f>
        <v>0</v>
      </c>
      <c r="P147" s="148">
        <f>J147/G147*100</f>
        <v>-142.61592066470115</v>
      </c>
      <c r="Q147" s="272"/>
      <c r="R147" s="333"/>
      <c r="S147" s="333"/>
      <c r="T147" s="335"/>
    </row>
    <row r="148" spans="1:20" ht="15" customHeight="1" x14ac:dyDescent="0.2">
      <c r="A148" s="655"/>
      <c r="B148" s="142"/>
      <c r="C148" s="79"/>
      <c r="D148" s="68" t="s">
        <v>118</v>
      </c>
      <c r="E148" s="347" t="s">
        <v>477</v>
      </c>
      <c r="F148" s="131">
        <v>123</v>
      </c>
      <c r="G148" s="356">
        <v>4816</v>
      </c>
      <c r="H148" s="356">
        <v>950</v>
      </c>
      <c r="I148" s="356">
        <v>950</v>
      </c>
      <c r="J148" s="364">
        <v>971</v>
      </c>
      <c r="K148" s="364">
        <v>150</v>
      </c>
      <c r="L148" s="364">
        <v>300</v>
      </c>
      <c r="M148" s="364">
        <v>450</v>
      </c>
      <c r="N148" s="356">
        <v>650</v>
      </c>
      <c r="O148" s="134">
        <f>N148/J148*100</f>
        <v>66.941297631307933</v>
      </c>
      <c r="P148" s="148">
        <f>J148/G148*100</f>
        <v>20.161960132890368</v>
      </c>
      <c r="Q148" s="272"/>
      <c r="R148" s="333"/>
      <c r="S148" s="333"/>
      <c r="T148" s="335"/>
    </row>
    <row r="149" spans="1:20" ht="15" customHeight="1" x14ac:dyDescent="0.2">
      <c r="A149" s="655"/>
      <c r="B149" s="142"/>
      <c r="D149" s="68" t="s">
        <v>255</v>
      </c>
      <c r="E149" s="346" t="s">
        <v>256</v>
      </c>
      <c r="F149" s="131">
        <v>124</v>
      </c>
      <c r="G149" s="356"/>
      <c r="H149" s="356"/>
      <c r="I149" s="356"/>
      <c r="J149" s="357"/>
      <c r="K149" s="357"/>
      <c r="L149" s="357"/>
      <c r="M149" s="357"/>
      <c r="N149" s="356"/>
      <c r="O149" s="134"/>
      <c r="P149" s="134"/>
      <c r="Q149" s="272"/>
      <c r="R149" s="333"/>
      <c r="S149" s="333"/>
      <c r="T149" s="279"/>
    </row>
    <row r="150" spans="1:20" ht="15" customHeight="1" x14ac:dyDescent="0.2">
      <c r="A150" s="655"/>
      <c r="B150" s="142"/>
      <c r="D150" s="68" t="s">
        <v>257</v>
      </c>
      <c r="E150" s="348" t="s">
        <v>258</v>
      </c>
      <c r="F150" s="131">
        <v>125</v>
      </c>
      <c r="G150" s="367"/>
      <c r="H150" s="367"/>
      <c r="I150" s="367"/>
      <c r="J150" s="364"/>
      <c r="K150" s="364"/>
      <c r="L150" s="364"/>
      <c r="M150" s="364"/>
      <c r="N150" s="356"/>
      <c r="O150" s="134"/>
      <c r="P150" s="134"/>
      <c r="Q150" s="272"/>
      <c r="R150" s="333"/>
      <c r="S150" s="333"/>
      <c r="T150" s="279"/>
    </row>
    <row r="151" spans="1:20" ht="26.25" customHeight="1" x14ac:dyDescent="0.2">
      <c r="A151" s="655"/>
      <c r="B151" s="142"/>
      <c r="D151" s="68" t="s">
        <v>120</v>
      </c>
      <c r="E151" s="347" t="s">
        <v>260</v>
      </c>
      <c r="F151" s="131">
        <v>126</v>
      </c>
      <c r="G151" s="356">
        <f t="shared" ref="G151:N151" si="33">G152</f>
        <v>1085</v>
      </c>
      <c r="H151" s="356">
        <f t="shared" si="33"/>
        <v>950</v>
      </c>
      <c r="I151" s="356">
        <f t="shared" si="33"/>
        <v>950</v>
      </c>
      <c r="J151" s="356">
        <f t="shared" si="33"/>
        <v>6292</v>
      </c>
      <c r="K151" s="356">
        <f t="shared" si="33"/>
        <v>150</v>
      </c>
      <c r="L151" s="356">
        <f t="shared" si="33"/>
        <v>300</v>
      </c>
      <c r="M151" s="356">
        <f t="shared" si="33"/>
        <v>450</v>
      </c>
      <c r="N151" s="356">
        <f t="shared" si="33"/>
        <v>650</v>
      </c>
      <c r="O151" s="134">
        <f>N151/J151*100</f>
        <v>10.330578512396695</v>
      </c>
      <c r="P151" s="134">
        <f>J151/G151*100</f>
        <v>579.90783410138249</v>
      </c>
      <c r="Q151" s="272"/>
      <c r="R151" s="333"/>
      <c r="S151" s="333"/>
      <c r="T151" s="279"/>
    </row>
    <row r="152" spans="1:20" ht="15" customHeight="1" x14ac:dyDescent="0.2">
      <c r="A152" s="655"/>
      <c r="B152" s="142"/>
      <c r="C152" s="76"/>
      <c r="D152" s="64" t="s">
        <v>261</v>
      </c>
      <c r="E152" s="339" t="s">
        <v>433</v>
      </c>
      <c r="F152" s="131">
        <v>127</v>
      </c>
      <c r="G152" s="356">
        <f t="shared" ref="G152:N152" si="34">G153+G154+G155</f>
        <v>1085</v>
      </c>
      <c r="H152" s="356">
        <f t="shared" si="34"/>
        <v>950</v>
      </c>
      <c r="I152" s="356">
        <f t="shared" si="34"/>
        <v>950</v>
      </c>
      <c r="J152" s="357">
        <f t="shared" si="34"/>
        <v>6292</v>
      </c>
      <c r="K152" s="356">
        <f t="shared" si="34"/>
        <v>150</v>
      </c>
      <c r="L152" s="356">
        <f t="shared" si="34"/>
        <v>300</v>
      </c>
      <c r="M152" s="356">
        <f t="shared" si="34"/>
        <v>450</v>
      </c>
      <c r="N152" s="356">
        <f t="shared" si="34"/>
        <v>650</v>
      </c>
      <c r="O152" s="134">
        <f>N152/J152*100</f>
        <v>10.330578512396695</v>
      </c>
      <c r="P152" s="134">
        <f>J152/G152*100</f>
        <v>579.90783410138249</v>
      </c>
      <c r="Q152" s="272"/>
      <c r="R152" s="333"/>
      <c r="S152" s="333"/>
      <c r="T152" s="279"/>
    </row>
    <row r="153" spans="1:20" ht="15" customHeight="1" x14ac:dyDescent="0.2">
      <c r="A153" s="655"/>
      <c r="B153" s="142"/>
      <c r="C153" s="76"/>
      <c r="D153" s="64"/>
      <c r="E153" s="339" t="s">
        <v>263</v>
      </c>
      <c r="F153" s="131">
        <v>128</v>
      </c>
      <c r="G153" s="356"/>
      <c r="H153" s="356"/>
      <c r="I153" s="356"/>
      <c r="J153" s="357"/>
      <c r="K153" s="357"/>
      <c r="L153" s="357"/>
      <c r="M153" s="357"/>
      <c r="N153" s="356"/>
      <c r="O153" s="134"/>
      <c r="P153" s="134"/>
      <c r="Q153" s="272"/>
      <c r="R153" s="333"/>
      <c r="S153" s="333"/>
      <c r="T153" s="279"/>
    </row>
    <row r="154" spans="1:20" ht="15" customHeight="1" x14ac:dyDescent="0.2">
      <c r="A154" s="655"/>
      <c r="B154" s="142"/>
      <c r="C154" s="76"/>
      <c r="D154" s="64"/>
      <c r="E154" s="339" t="s">
        <v>264</v>
      </c>
      <c r="F154" s="131">
        <v>129</v>
      </c>
      <c r="G154" s="356">
        <v>1085</v>
      </c>
      <c r="H154" s="356">
        <v>950</v>
      </c>
      <c r="I154" s="356">
        <v>950</v>
      </c>
      <c r="J154" s="357">
        <v>1073</v>
      </c>
      <c r="K154" s="357">
        <v>150</v>
      </c>
      <c r="L154" s="357">
        <v>300</v>
      </c>
      <c r="M154" s="357">
        <v>450</v>
      </c>
      <c r="N154" s="356">
        <v>650</v>
      </c>
      <c r="O154" s="134">
        <f>N154/J154*100</f>
        <v>60.577819198508855</v>
      </c>
      <c r="P154" s="134">
        <f>J154/G154*100</f>
        <v>98.894009216589865</v>
      </c>
      <c r="Q154" s="373"/>
      <c r="R154" s="333"/>
      <c r="S154" s="333"/>
      <c r="T154" s="279"/>
    </row>
    <row r="155" spans="1:20" ht="15" customHeight="1" x14ac:dyDescent="0.2">
      <c r="A155" s="655"/>
      <c r="B155" s="135"/>
      <c r="C155" s="76"/>
      <c r="D155" s="64"/>
      <c r="E155" s="345" t="s">
        <v>265</v>
      </c>
      <c r="F155" s="131">
        <v>130</v>
      </c>
      <c r="G155" s="354"/>
      <c r="H155" s="355"/>
      <c r="I155" s="355"/>
      <c r="J155" s="361">
        <v>5219</v>
      </c>
      <c r="K155" s="358"/>
      <c r="L155" s="358"/>
      <c r="M155" s="358"/>
      <c r="N155" s="355"/>
      <c r="O155" s="134">
        <f>N155/J155*100</f>
        <v>0</v>
      </c>
      <c r="P155" s="134"/>
      <c r="Q155" s="373"/>
      <c r="R155" s="333"/>
      <c r="S155" s="333"/>
      <c r="T155" s="279"/>
    </row>
    <row r="156" spans="1:20" ht="19.350000000000001" customHeight="1" x14ac:dyDescent="0.2">
      <c r="A156" s="655"/>
      <c r="B156" s="141">
        <v>2</v>
      </c>
      <c r="C156" s="132"/>
      <c r="D156" s="587" t="s">
        <v>434</v>
      </c>
      <c r="E156" s="588"/>
      <c r="F156" s="352">
        <v>131</v>
      </c>
      <c r="G156" s="355">
        <f t="shared" ref="G156:N156" si="35">G157+G160+G163</f>
        <v>22</v>
      </c>
      <c r="H156" s="355">
        <f t="shared" si="35"/>
        <v>60</v>
      </c>
      <c r="I156" s="355">
        <f t="shared" si="35"/>
        <v>60</v>
      </c>
      <c r="J156" s="359">
        <f t="shared" si="35"/>
        <v>21</v>
      </c>
      <c r="K156" s="355">
        <f t="shared" si="35"/>
        <v>10</v>
      </c>
      <c r="L156" s="355">
        <f t="shared" si="35"/>
        <v>15</v>
      </c>
      <c r="M156" s="355">
        <f t="shared" si="35"/>
        <v>20</v>
      </c>
      <c r="N156" s="355">
        <f t="shared" si="35"/>
        <v>25</v>
      </c>
      <c r="O156" s="520">
        <f>N156/J156*100</f>
        <v>119.04761904761905</v>
      </c>
      <c r="P156" s="520">
        <f>J156/G156*100</f>
        <v>95.454545454545453</v>
      </c>
      <c r="Q156" s="272"/>
      <c r="R156" s="333"/>
      <c r="S156" s="333"/>
      <c r="T156" s="333"/>
    </row>
    <row r="157" spans="1:20" ht="15" customHeight="1" x14ac:dyDescent="0.2">
      <c r="A157" s="655"/>
      <c r="B157" s="591"/>
      <c r="C157" s="62" t="s">
        <v>11</v>
      </c>
      <c r="D157" s="581" t="s">
        <v>267</v>
      </c>
      <c r="E157" s="582"/>
      <c r="F157" s="131">
        <v>132</v>
      </c>
      <c r="G157" s="356">
        <f t="shared" ref="G157:N157" si="36">G158+G159</f>
        <v>22</v>
      </c>
      <c r="H157" s="356">
        <f t="shared" si="36"/>
        <v>35</v>
      </c>
      <c r="I157" s="356">
        <f t="shared" si="36"/>
        <v>35</v>
      </c>
      <c r="J157" s="357">
        <f t="shared" si="36"/>
        <v>21</v>
      </c>
      <c r="K157" s="356">
        <f t="shared" si="36"/>
        <v>10</v>
      </c>
      <c r="L157" s="356">
        <f t="shared" si="36"/>
        <v>15</v>
      </c>
      <c r="M157" s="356">
        <f t="shared" si="36"/>
        <v>20</v>
      </c>
      <c r="N157" s="356">
        <f t="shared" si="36"/>
        <v>25</v>
      </c>
      <c r="O157" s="134">
        <f>N157/J157*100</f>
        <v>119.04761904761905</v>
      </c>
      <c r="P157" s="134">
        <f>J157/G157*100</f>
        <v>95.454545454545453</v>
      </c>
      <c r="Q157" s="272"/>
      <c r="R157" s="333"/>
      <c r="S157" s="333"/>
      <c r="T157" s="279"/>
    </row>
    <row r="158" spans="1:20" ht="15" customHeight="1" x14ac:dyDescent="0.2">
      <c r="A158" s="655"/>
      <c r="B158" s="592"/>
      <c r="C158" s="62"/>
      <c r="D158" s="64" t="s">
        <v>102</v>
      </c>
      <c r="E158" s="339" t="s">
        <v>268</v>
      </c>
      <c r="F158" s="131">
        <v>133</v>
      </c>
      <c r="G158" s="356"/>
      <c r="H158" s="356"/>
      <c r="I158" s="356"/>
      <c r="J158" s="357"/>
      <c r="K158" s="357"/>
      <c r="L158" s="357"/>
      <c r="M158" s="357"/>
      <c r="N158" s="356"/>
      <c r="O158" s="134"/>
      <c r="P158" s="134"/>
      <c r="Q158" s="272"/>
      <c r="R158" s="333"/>
      <c r="S158" s="333"/>
      <c r="T158" s="279"/>
    </row>
    <row r="159" spans="1:20" ht="15" customHeight="1" x14ac:dyDescent="0.2">
      <c r="A159" s="655"/>
      <c r="B159" s="592"/>
      <c r="C159" s="62"/>
      <c r="D159" s="64" t="s">
        <v>104</v>
      </c>
      <c r="E159" s="339" t="s">
        <v>269</v>
      </c>
      <c r="F159" s="131">
        <v>134</v>
      </c>
      <c r="G159" s="356">
        <v>22</v>
      </c>
      <c r="H159" s="356">
        <v>35</v>
      </c>
      <c r="I159" s="356">
        <v>35</v>
      </c>
      <c r="J159" s="357">
        <v>21</v>
      </c>
      <c r="K159" s="357">
        <v>10</v>
      </c>
      <c r="L159" s="357">
        <v>15</v>
      </c>
      <c r="M159" s="357">
        <v>20</v>
      </c>
      <c r="N159" s="387">
        <v>25</v>
      </c>
      <c r="O159" s="134">
        <f>N159/J159*100</f>
        <v>119.04761904761905</v>
      </c>
      <c r="P159" s="134">
        <f>J159/G159*100</f>
        <v>95.454545454545453</v>
      </c>
      <c r="Q159" s="272"/>
      <c r="R159" s="333"/>
      <c r="S159" s="333"/>
      <c r="T159" s="279"/>
    </row>
    <row r="160" spans="1:20" ht="15" customHeight="1" x14ac:dyDescent="0.2">
      <c r="A160" s="655"/>
      <c r="B160" s="592"/>
      <c r="C160" s="62" t="s">
        <v>13</v>
      </c>
      <c r="D160" s="581" t="s">
        <v>270</v>
      </c>
      <c r="E160" s="582"/>
      <c r="F160" s="131">
        <v>135</v>
      </c>
      <c r="G160" s="356">
        <f>G161+G162</f>
        <v>0</v>
      </c>
      <c r="H160" s="356">
        <v>0</v>
      </c>
      <c r="I160" s="356">
        <v>0</v>
      </c>
      <c r="J160" s="357">
        <v>0</v>
      </c>
      <c r="K160" s="356">
        <f>K161+K162</f>
        <v>0</v>
      </c>
      <c r="L160" s="356">
        <f>L161+L162</f>
        <v>0</v>
      </c>
      <c r="M160" s="356">
        <f>M161+M162</f>
        <v>0</v>
      </c>
      <c r="N160" s="356">
        <f>N161+N162</f>
        <v>0</v>
      </c>
      <c r="O160" s="134"/>
      <c r="P160" s="134"/>
      <c r="Q160" s="272"/>
      <c r="R160" s="333"/>
      <c r="S160" s="333"/>
      <c r="T160" s="279"/>
    </row>
    <row r="161" spans="1:88" ht="15" customHeight="1" x14ac:dyDescent="0.2">
      <c r="A161" s="655"/>
      <c r="B161" s="592"/>
      <c r="C161" s="62"/>
      <c r="D161" s="64" t="s">
        <v>142</v>
      </c>
      <c r="E161" s="339" t="s">
        <v>268</v>
      </c>
      <c r="F161" s="131">
        <v>136</v>
      </c>
      <c r="G161" s="356">
        <v>0</v>
      </c>
      <c r="H161" s="356">
        <v>0</v>
      </c>
      <c r="I161" s="356">
        <v>0</v>
      </c>
      <c r="J161" s="357">
        <v>0</v>
      </c>
      <c r="K161" s="356">
        <v>0</v>
      </c>
      <c r="L161" s="356">
        <v>0</v>
      </c>
      <c r="M161" s="356">
        <v>0</v>
      </c>
      <c r="N161" s="356">
        <v>0</v>
      </c>
      <c r="O161" s="134"/>
      <c r="P161" s="134"/>
      <c r="Q161" s="272"/>
      <c r="R161" s="333"/>
      <c r="S161" s="333"/>
      <c r="T161" s="279"/>
    </row>
    <row r="162" spans="1:88" ht="15" customHeight="1" x14ac:dyDescent="0.2">
      <c r="A162" s="655"/>
      <c r="B162" s="592"/>
      <c r="C162" s="62"/>
      <c r="D162" s="64" t="s">
        <v>144</v>
      </c>
      <c r="E162" s="339" t="s">
        <v>269</v>
      </c>
      <c r="F162" s="131">
        <v>137</v>
      </c>
      <c r="G162" s="356"/>
      <c r="H162" s="356"/>
      <c r="I162" s="356"/>
      <c r="J162" s="357"/>
      <c r="K162" s="357"/>
      <c r="L162" s="357"/>
      <c r="M162" s="357"/>
      <c r="N162" s="356"/>
      <c r="O162" s="134"/>
      <c r="P162" s="134"/>
      <c r="Q162" s="272"/>
      <c r="R162" s="333"/>
      <c r="S162" s="333"/>
      <c r="T162" s="279"/>
    </row>
    <row r="163" spans="1:88" ht="15" customHeight="1" x14ac:dyDescent="0.2">
      <c r="A163" s="655"/>
      <c r="B163" s="593"/>
      <c r="C163" s="62" t="s">
        <v>59</v>
      </c>
      <c r="D163" s="581" t="s">
        <v>271</v>
      </c>
      <c r="E163" s="582"/>
      <c r="F163" s="131">
        <v>138</v>
      </c>
      <c r="G163" s="356">
        <v>0</v>
      </c>
      <c r="H163" s="356">
        <v>25</v>
      </c>
      <c r="I163" s="356">
        <v>25</v>
      </c>
      <c r="J163" s="357">
        <v>0</v>
      </c>
      <c r="K163" s="357">
        <v>0</v>
      </c>
      <c r="L163" s="357">
        <v>0</v>
      </c>
      <c r="M163" s="357">
        <v>0</v>
      </c>
      <c r="N163" s="356">
        <v>0</v>
      </c>
      <c r="O163" s="134"/>
      <c r="P163" s="134"/>
      <c r="Q163" s="272"/>
      <c r="R163" s="333"/>
      <c r="S163" s="333"/>
      <c r="T163" s="279"/>
    </row>
    <row r="164" spans="1:88" ht="15" customHeight="1" x14ac:dyDescent="0.2">
      <c r="A164" s="656"/>
      <c r="B164" s="62">
        <v>3</v>
      </c>
      <c r="C164" s="62"/>
      <c r="D164" s="581" t="s">
        <v>41</v>
      </c>
      <c r="E164" s="582"/>
      <c r="F164" s="131">
        <v>139</v>
      </c>
      <c r="G164" s="354"/>
      <c r="H164" s="355"/>
      <c r="I164" s="355"/>
      <c r="J164" s="358"/>
      <c r="K164" s="358"/>
      <c r="L164" s="358"/>
      <c r="M164" s="358"/>
      <c r="N164" s="355"/>
      <c r="O164" s="134"/>
      <c r="P164" s="134"/>
      <c r="Q164" s="272"/>
      <c r="R164" s="333"/>
      <c r="S164" s="333"/>
      <c r="T164" s="279"/>
    </row>
    <row r="165" spans="1:88" ht="19.5" customHeight="1" x14ac:dyDescent="0.2">
      <c r="A165" s="136" t="s">
        <v>42</v>
      </c>
      <c r="B165" s="76"/>
      <c r="C165" s="62"/>
      <c r="D165" s="584" t="s">
        <v>272</v>
      </c>
      <c r="E165" s="581"/>
      <c r="F165" s="352">
        <v>140</v>
      </c>
      <c r="G165" s="353">
        <f t="shared" ref="G165:L165" si="37">G11-G41</f>
        <v>856</v>
      </c>
      <c r="H165" s="353">
        <f t="shared" si="37"/>
        <v>850</v>
      </c>
      <c r="I165" s="353">
        <f t="shared" si="37"/>
        <v>850</v>
      </c>
      <c r="J165" s="358">
        <f t="shared" si="37"/>
        <v>4666</v>
      </c>
      <c r="K165" s="358">
        <f t="shared" si="37"/>
        <v>250</v>
      </c>
      <c r="L165" s="358">
        <f t="shared" si="37"/>
        <v>350</v>
      </c>
      <c r="M165" s="358">
        <f>M11-M41</f>
        <v>550</v>
      </c>
      <c r="N165" s="358">
        <f>N11-N41</f>
        <v>750</v>
      </c>
      <c r="O165" s="133">
        <f>N165/J165*100</f>
        <v>16.073724817831121</v>
      </c>
      <c r="P165" s="133">
        <f>J165/G165*100</f>
        <v>545.09345794392527</v>
      </c>
      <c r="Q165" s="272"/>
      <c r="R165" s="333"/>
      <c r="S165" s="333"/>
      <c r="T165" s="333"/>
    </row>
    <row r="166" spans="1:88" ht="15" customHeight="1" x14ac:dyDescent="0.2">
      <c r="A166" s="142"/>
      <c r="B166" s="143"/>
      <c r="C166" s="69"/>
      <c r="D166" s="70"/>
      <c r="E166" s="349" t="s">
        <v>273</v>
      </c>
      <c r="F166" s="131">
        <v>141</v>
      </c>
      <c r="G166" s="354">
        <v>738</v>
      </c>
      <c r="H166" s="356">
        <v>150</v>
      </c>
      <c r="I166" s="356">
        <v>150</v>
      </c>
      <c r="J166" s="364">
        <v>5791</v>
      </c>
      <c r="K166" s="364">
        <v>50</v>
      </c>
      <c r="L166" s="364">
        <v>100</v>
      </c>
      <c r="M166" s="364">
        <v>130</v>
      </c>
      <c r="N166" s="387">
        <v>150</v>
      </c>
      <c r="O166" s="134">
        <f>N166/J166*100</f>
        <v>2.5902262130892764</v>
      </c>
      <c r="P166" s="134">
        <f>J166/G166*100</f>
        <v>784.68834688346885</v>
      </c>
      <c r="Q166" s="272"/>
      <c r="R166" s="333"/>
      <c r="S166" s="333"/>
      <c r="T166" s="333"/>
    </row>
    <row r="167" spans="1:88" ht="15" customHeight="1" x14ac:dyDescent="0.2">
      <c r="A167" s="135"/>
      <c r="B167" s="143"/>
      <c r="C167" s="69"/>
      <c r="D167" s="70"/>
      <c r="E167" s="349" t="s">
        <v>274</v>
      </c>
      <c r="F167" s="131">
        <v>142</v>
      </c>
      <c r="G167" s="354">
        <v>4671</v>
      </c>
      <c r="H167" s="356">
        <v>150</v>
      </c>
      <c r="I167" s="356">
        <v>150</v>
      </c>
      <c r="J167" s="364">
        <v>1874</v>
      </c>
      <c r="K167" s="364">
        <v>25</v>
      </c>
      <c r="L167" s="364">
        <v>50</v>
      </c>
      <c r="M167" s="364">
        <v>80</v>
      </c>
      <c r="N167" s="387">
        <v>150</v>
      </c>
      <c r="O167" s="134">
        <f>N167/J167*100</f>
        <v>8.0042689434364984</v>
      </c>
      <c r="P167" s="134">
        <f>J167/G167*100</f>
        <v>40.11988867480197</v>
      </c>
      <c r="Q167" s="272"/>
      <c r="R167" s="333"/>
      <c r="S167" s="333"/>
      <c r="T167" s="279"/>
    </row>
    <row r="168" spans="1:88" s="52" customFormat="1" ht="15" customHeight="1" x14ac:dyDescent="0.2">
      <c r="A168" s="446" t="s">
        <v>44</v>
      </c>
      <c r="B168" s="71"/>
      <c r="C168" s="71"/>
      <c r="D168" s="575" t="s">
        <v>45</v>
      </c>
      <c r="E168" s="576"/>
      <c r="F168" s="131">
        <v>143</v>
      </c>
      <c r="G168" s="354">
        <v>664</v>
      </c>
      <c r="H168" s="354">
        <v>136</v>
      </c>
      <c r="I168" s="354">
        <v>136</v>
      </c>
      <c r="J168" s="357">
        <f>(J165-J166+J167-233)*16%-17</f>
        <v>65.56</v>
      </c>
      <c r="K168" s="354">
        <f>(K165+K167-K166)*16%</f>
        <v>36</v>
      </c>
      <c r="L168" s="354">
        <f>(L165+L167-L166)*16%</f>
        <v>48</v>
      </c>
      <c r="M168" s="354">
        <f>(M165+M167-M166)*16%</f>
        <v>80</v>
      </c>
      <c r="N168" s="354">
        <f>(N165+N167-N166)*16%</f>
        <v>120</v>
      </c>
      <c r="O168" s="134">
        <f>N168/J168*100</f>
        <v>183.0384380719951</v>
      </c>
      <c r="P168" s="134">
        <f>J168/G168*100</f>
        <v>9.8734939759036155</v>
      </c>
      <c r="Q168" s="272"/>
      <c r="R168" s="333"/>
      <c r="S168" s="333"/>
      <c r="T168" s="279"/>
      <c r="U168" s="328"/>
      <c r="V168" s="328"/>
      <c r="W168" s="328"/>
      <c r="X168" s="328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</row>
    <row r="169" spans="1:88" ht="15" customHeight="1" x14ac:dyDescent="0.2">
      <c r="A169" s="130" t="s">
        <v>46</v>
      </c>
      <c r="B169" s="73"/>
      <c r="C169" s="74"/>
      <c r="D169" s="579" t="s">
        <v>80</v>
      </c>
      <c r="E169" s="580"/>
      <c r="F169" s="131"/>
      <c r="G169" s="354"/>
      <c r="H169" s="355"/>
      <c r="I169" s="355"/>
      <c r="J169" s="357"/>
      <c r="K169" s="357"/>
      <c r="L169" s="357"/>
      <c r="M169" s="357"/>
      <c r="N169" s="354"/>
      <c r="O169" s="134"/>
      <c r="P169" s="134"/>
      <c r="Q169" s="272"/>
      <c r="R169" s="333"/>
      <c r="S169" s="333"/>
      <c r="T169" s="279"/>
    </row>
    <row r="170" spans="1:88" ht="15" customHeight="1" x14ac:dyDescent="0.2">
      <c r="A170" s="130"/>
      <c r="B170" s="73">
        <v>1</v>
      </c>
      <c r="C170" s="74"/>
      <c r="D170" s="581" t="s">
        <v>435</v>
      </c>
      <c r="E170" s="582"/>
      <c r="F170" s="131">
        <v>144</v>
      </c>
      <c r="G170" s="354"/>
      <c r="H170" s="355"/>
      <c r="I170" s="355"/>
      <c r="J170" s="357"/>
      <c r="K170" s="357"/>
      <c r="L170" s="357"/>
      <c r="M170" s="357"/>
      <c r="N170" s="354"/>
      <c r="O170" s="134"/>
      <c r="P170" s="134"/>
      <c r="Q170" s="272"/>
      <c r="R170" s="333"/>
      <c r="S170" s="333"/>
      <c r="T170" s="279"/>
    </row>
    <row r="171" spans="1:88" ht="15" customHeight="1" x14ac:dyDescent="0.2">
      <c r="A171" s="130"/>
      <c r="B171" s="73"/>
      <c r="C171" s="74" t="s">
        <v>11</v>
      </c>
      <c r="D171" s="581" t="s">
        <v>441</v>
      </c>
      <c r="E171" s="582"/>
      <c r="F171" s="131">
        <v>145</v>
      </c>
      <c r="G171" s="354"/>
      <c r="H171" s="355"/>
      <c r="I171" s="355"/>
      <c r="J171" s="357"/>
      <c r="K171" s="357"/>
      <c r="L171" s="357"/>
      <c r="M171" s="357"/>
      <c r="N171" s="354"/>
      <c r="O171" s="134"/>
      <c r="P171" s="134"/>
      <c r="Q171" s="272"/>
      <c r="R171" s="333"/>
      <c r="S171" s="333"/>
      <c r="T171" s="279"/>
    </row>
    <row r="172" spans="1:88" ht="15" customHeight="1" x14ac:dyDescent="0.2">
      <c r="A172" s="625"/>
      <c r="B172" s="642"/>
      <c r="C172" s="640" t="s">
        <v>13</v>
      </c>
      <c r="D172" s="636" t="s">
        <v>436</v>
      </c>
      <c r="E172" s="637"/>
      <c r="F172" s="627">
        <v>146</v>
      </c>
      <c r="G172" s="643"/>
      <c r="H172" s="645"/>
      <c r="I172" s="645"/>
      <c r="J172" s="651"/>
      <c r="K172" s="441"/>
      <c r="L172" s="441"/>
      <c r="M172" s="441"/>
      <c r="N172" s="643"/>
      <c r="O172" s="648"/>
      <c r="P172" s="648"/>
      <c r="Q172" s="272"/>
      <c r="R172" s="333"/>
      <c r="S172" s="333"/>
      <c r="T172" s="279"/>
    </row>
    <row r="173" spans="1:88" ht="15" customHeight="1" x14ac:dyDescent="0.2">
      <c r="A173" s="626"/>
      <c r="B173" s="568"/>
      <c r="C173" s="641"/>
      <c r="D173" s="638"/>
      <c r="E173" s="639"/>
      <c r="F173" s="628"/>
      <c r="G173" s="644"/>
      <c r="H173" s="644"/>
      <c r="I173" s="644"/>
      <c r="J173" s="652"/>
      <c r="K173" s="442"/>
      <c r="L173" s="442"/>
      <c r="M173" s="442"/>
      <c r="N173" s="644"/>
      <c r="O173" s="644"/>
      <c r="P173" s="644"/>
      <c r="Q173" s="272"/>
      <c r="R173" s="333"/>
      <c r="S173" s="333"/>
      <c r="T173" s="279"/>
    </row>
    <row r="174" spans="1:88" ht="15" customHeight="1" x14ac:dyDescent="0.2">
      <c r="A174" s="130"/>
      <c r="B174" s="75">
        <v>2</v>
      </c>
      <c r="C174" s="74"/>
      <c r="D174" s="607" t="s">
        <v>442</v>
      </c>
      <c r="E174" s="589"/>
      <c r="F174" s="131">
        <v>147</v>
      </c>
      <c r="G174" s="354">
        <f t="shared" ref="G174:N174" si="38">G105</f>
        <v>10262</v>
      </c>
      <c r="H174" s="354">
        <f t="shared" si="38"/>
        <v>10918</v>
      </c>
      <c r="I174" s="354">
        <f t="shared" si="38"/>
        <v>10918</v>
      </c>
      <c r="J174" s="357">
        <f t="shared" si="38"/>
        <v>10822</v>
      </c>
      <c r="K174" s="354">
        <f t="shared" si="38"/>
        <v>3414</v>
      </c>
      <c r="L174" s="354">
        <f t="shared" si="38"/>
        <v>7043</v>
      </c>
      <c r="M174" s="354">
        <f t="shared" si="38"/>
        <v>10655</v>
      </c>
      <c r="N174" s="354">
        <f t="shared" si="38"/>
        <v>14115</v>
      </c>
      <c r="O174" s="134">
        <f>N174/J174*100</f>
        <v>130.42875623729441</v>
      </c>
      <c r="P174" s="134">
        <f>J174/G174*100</f>
        <v>105.45702592087312</v>
      </c>
      <c r="Q174" s="272"/>
      <c r="R174" s="333"/>
      <c r="S174" s="333"/>
      <c r="T174" s="279"/>
    </row>
    <row r="175" spans="1:88" ht="15" customHeight="1" x14ac:dyDescent="0.2">
      <c r="A175" s="144"/>
      <c r="B175" s="75"/>
      <c r="C175" s="74" t="s">
        <v>11</v>
      </c>
      <c r="D175" s="589" t="s">
        <v>458</v>
      </c>
      <c r="E175" s="590"/>
      <c r="F175" s="131">
        <v>148</v>
      </c>
      <c r="G175" s="354"/>
      <c r="H175" s="354"/>
      <c r="I175" s="354"/>
      <c r="J175" s="357"/>
      <c r="K175" s="357"/>
      <c r="L175" s="357"/>
      <c r="M175" s="357"/>
      <c r="N175" s="354">
        <v>10</v>
      </c>
      <c r="O175" s="134"/>
      <c r="P175" s="134"/>
      <c r="Q175" s="272"/>
      <c r="R175" s="333"/>
      <c r="S175" s="333"/>
      <c r="T175" s="279"/>
    </row>
    <row r="176" spans="1:88" ht="30" customHeight="1" x14ac:dyDescent="0.2">
      <c r="A176" s="144"/>
      <c r="B176" s="75"/>
      <c r="C176" s="74" t="s">
        <v>13</v>
      </c>
      <c r="D176" s="589" t="s">
        <v>484</v>
      </c>
      <c r="E176" s="590"/>
      <c r="F176" s="131">
        <v>149</v>
      </c>
      <c r="G176" s="354"/>
      <c r="H176" s="354"/>
      <c r="I176" s="354"/>
      <c r="J176" s="357"/>
      <c r="K176" s="357"/>
      <c r="L176" s="357"/>
      <c r="M176" s="357"/>
      <c r="N176" s="354">
        <v>381</v>
      </c>
      <c r="O176" s="134"/>
      <c r="P176" s="134"/>
      <c r="Q176" s="272"/>
      <c r="R176" s="333"/>
      <c r="S176" s="333"/>
      <c r="T176" s="279"/>
    </row>
    <row r="177" spans="1:20" ht="27" customHeight="1" x14ac:dyDescent="0.2">
      <c r="A177" s="144"/>
      <c r="B177" s="75"/>
      <c r="C177" s="74" t="s">
        <v>59</v>
      </c>
      <c r="D177" s="589" t="s">
        <v>459</v>
      </c>
      <c r="E177" s="590"/>
      <c r="F177" s="131">
        <v>150</v>
      </c>
      <c r="G177" s="354"/>
      <c r="H177" s="354"/>
      <c r="I177" s="354"/>
      <c r="J177" s="357"/>
      <c r="K177" s="357"/>
      <c r="L177" s="357"/>
      <c r="M177" s="357"/>
      <c r="N177" s="354">
        <v>2000</v>
      </c>
      <c r="O177" s="134"/>
      <c r="P177" s="134"/>
      <c r="Q177" s="272"/>
      <c r="R177" s="333"/>
      <c r="S177" s="333"/>
      <c r="T177" s="279"/>
    </row>
    <row r="178" spans="1:20" ht="15" customHeight="1" x14ac:dyDescent="0.2">
      <c r="A178" s="144"/>
      <c r="B178" s="75">
        <v>3</v>
      </c>
      <c r="C178" s="74"/>
      <c r="D178" s="584" t="s">
        <v>364</v>
      </c>
      <c r="E178" s="581"/>
      <c r="F178" s="131">
        <v>151</v>
      </c>
      <c r="G178" s="354">
        <f t="shared" ref="G178:N178" si="39">G106</f>
        <v>9224</v>
      </c>
      <c r="H178" s="354">
        <f t="shared" si="39"/>
        <v>9600</v>
      </c>
      <c r="I178" s="354">
        <f t="shared" si="39"/>
        <v>9600</v>
      </c>
      <c r="J178" s="357">
        <f t="shared" si="39"/>
        <v>9600</v>
      </c>
      <c r="K178" s="354">
        <f t="shared" si="39"/>
        <v>3065</v>
      </c>
      <c r="L178" s="354">
        <f t="shared" si="39"/>
        <v>6341</v>
      </c>
      <c r="M178" s="354">
        <f t="shared" si="39"/>
        <v>9591</v>
      </c>
      <c r="N178" s="354">
        <f t="shared" si="39"/>
        <v>12700</v>
      </c>
      <c r="O178" s="134">
        <f t="shared" ref="O178:O183" si="40">N178/J178*100</f>
        <v>132.29166666666669</v>
      </c>
      <c r="P178" s="134">
        <f>J178/G178*100</f>
        <v>104.07632263660018</v>
      </c>
      <c r="Q178" s="272"/>
      <c r="R178" s="333"/>
      <c r="S178" s="333"/>
      <c r="T178" s="279"/>
    </row>
    <row r="179" spans="1:20" ht="15" customHeight="1" x14ac:dyDescent="0.2">
      <c r="A179" s="583"/>
      <c r="B179" s="76">
        <v>4</v>
      </c>
      <c r="C179" s="62"/>
      <c r="D179" s="584" t="s">
        <v>81</v>
      </c>
      <c r="E179" s="581"/>
      <c r="F179" s="131">
        <v>152</v>
      </c>
      <c r="G179" s="368">
        <v>283</v>
      </c>
      <c r="H179" s="356">
        <v>291</v>
      </c>
      <c r="I179" s="356">
        <v>291</v>
      </c>
      <c r="J179" s="364">
        <v>288</v>
      </c>
      <c r="K179" s="357">
        <v>282</v>
      </c>
      <c r="L179" s="357">
        <v>289</v>
      </c>
      <c r="M179" s="357">
        <v>290</v>
      </c>
      <c r="N179" s="368">
        <v>291</v>
      </c>
      <c r="O179" s="134">
        <f t="shared" si="40"/>
        <v>101.04166666666667</v>
      </c>
      <c r="P179" s="134">
        <f>J179/G179*100</f>
        <v>101.7667844522968</v>
      </c>
      <c r="Q179" s="272"/>
      <c r="R179" s="333"/>
      <c r="S179" s="333"/>
      <c r="T179" s="279"/>
    </row>
    <row r="180" spans="1:20" ht="15" customHeight="1" x14ac:dyDescent="0.2">
      <c r="A180" s="583"/>
      <c r="B180" s="76">
        <v>5</v>
      </c>
      <c r="C180" s="62"/>
      <c r="D180" s="584" t="s">
        <v>275</v>
      </c>
      <c r="E180" s="581"/>
      <c r="F180" s="131">
        <v>153</v>
      </c>
      <c r="G180" s="354">
        <v>274</v>
      </c>
      <c r="H180" s="356">
        <v>281</v>
      </c>
      <c r="I180" s="356">
        <v>281</v>
      </c>
      <c r="J180" s="364">
        <v>268</v>
      </c>
      <c r="K180" s="357">
        <v>275</v>
      </c>
      <c r="L180" s="357">
        <v>279</v>
      </c>
      <c r="M180" s="357">
        <v>280</v>
      </c>
      <c r="N180" s="368">
        <v>281</v>
      </c>
      <c r="O180" s="134">
        <f t="shared" si="40"/>
        <v>104.85074626865671</v>
      </c>
      <c r="P180" s="134">
        <f>J180/G180*100</f>
        <v>97.810218978102199</v>
      </c>
      <c r="Q180" s="272"/>
      <c r="R180" s="333"/>
      <c r="S180" s="333"/>
      <c r="T180" s="279"/>
    </row>
    <row r="181" spans="1:20" ht="28.5" customHeight="1" x14ac:dyDescent="0.2">
      <c r="A181" s="583"/>
      <c r="B181" s="76">
        <v>6</v>
      </c>
      <c r="C181" s="62" t="s">
        <v>11</v>
      </c>
      <c r="D181" s="584" t="s">
        <v>443</v>
      </c>
      <c r="E181" s="581"/>
      <c r="F181" s="131">
        <v>154</v>
      </c>
      <c r="G181" s="354">
        <f>(G174-G111-G116)/G180/12*1000</f>
        <v>2980.8394160583944</v>
      </c>
      <c r="H181" s="354">
        <f>(H174-H111-H116)/H180/12*1000</f>
        <v>3095.4922894424672</v>
      </c>
      <c r="I181" s="354">
        <f>(I174-I111-I116)/I180/12*1000</f>
        <v>3095.4922894424672</v>
      </c>
      <c r="J181" s="354">
        <f>(J174-J111-J116)/J180/12*1000</f>
        <v>3220.7711442786072</v>
      </c>
      <c r="K181" s="354" t="s">
        <v>79</v>
      </c>
      <c r="L181" s="354" t="s">
        <v>79</v>
      </c>
      <c r="M181" s="354" t="s">
        <v>79</v>
      </c>
      <c r="N181" s="354">
        <f>(N174-N111-N116)/N180/12*1000</f>
        <v>4043.5943060498216</v>
      </c>
      <c r="O181" s="134">
        <f t="shared" si="40"/>
        <v>125.54739610210683</v>
      </c>
      <c r="P181" s="134">
        <f>J181/G181*100</f>
        <v>108.04913296998326</v>
      </c>
      <c r="Q181" s="272"/>
      <c r="R181" s="333"/>
      <c r="S181" s="333"/>
      <c r="T181" s="279"/>
    </row>
    <row r="182" spans="1:20" ht="27.75" customHeight="1" x14ac:dyDescent="0.2">
      <c r="A182" s="583"/>
      <c r="B182" s="76"/>
      <c r="C182" s="62" t="s">
        <v>276</v>
      </c>
      <c r="D182" s="584" t="s">
        <v>437</v>
      </c>
      <c r="E182" s="581"/>
      <c r="F182" s="131">
        <v>155</v>
      </c>
      <c r="G182" s="354"/>
      <c r="H182" s="354"/>
      <c r="I182" s="354"/>
      <c r="J182" s="354">
        <f>(J174-J111-J116-J175-J176-J177)/J180/12*1000</f>
        <v>3220.7711442786072</v>
      </c>
      <c r="K182" s="354" t="s">
        <v>79</v>
      </c>
      <c r="L182" s="354" t="s">
        <v>79</v>
      </c>
      <c r="M182" s="354" t="s">
        <v>79</v>
      </c>
      <c r="N182" s="354">
        <f>(N174-N111-N116-N175-N176-N177)/N180/12*1000</f>
        <v>3334.5195729537368</v>
      </c>
      <c r="O182" s="134">
        <f t="shared" si="40"/>
        <v>103.53171410136338</v>
      </c>
      <c r="P182" s="134"/>
      <c r="Q182" s="272"/>
      <c r="R182" s="333"/>
      <c r="S182" s="333"/>
      <c r="T182" s="279"/>
    </row>
    <row r="183" spans="1:20" ht="27.75" customHeight="1" x14ac:dyDescent="0.2">
      <c r="A183" s="583"/>
      <c r="B183" s="76">
        <v>7</v>
      </c>
      <c r="C183" s="62" t="s">
        <v>11</v>
      </c>
      <c r="D183" s="584" t="s">
        <v>277</v>
      </c>
      <c r="E183" s="581"/>
      <c r="F183" s="131">
        <v>156</v>
      </c>
      <c r="G183" s="369">
        <f>G12/G180</f>
        <v>111.80291970802919</v>
      </c>
      <c r="H183" s="369">
        <f>H12/H180</f>
        <v>105.23131672597864</v>
      </c>
      <c r="I183" s="369">
        <f>I12/I180</f>
        <v>105.23131672597864</v>
      </c>
      <c r="J183" s="369">
        <f>J12/J180</f>
        <v>99.619402985074629</v>
      </c>
      <c r="K183" s="369" t="s">
        <v>79</v>
      </c>
      <c r="L183" s="369" t="s">
        <v>79</v>
      </c>
      <c r="M183" s="369" t="s">
        <v>79</v>
      </c>
      <c r="N183" s="369">
        <f>N12/N180</f>
        <v>96.97508896797153</v>
      </c>
      <c r="O183" s="134">
        <f t="shared" si="40"/>
        <v>97.345583352372344</v>
      </c>
      <c r="P183" s="134">
        <f>J183/G183*100</f>
        <v>89.102684657277692</v>
      </c>
      <c r="Q183" s="272"/>
      <c r="R183" s="333"/>
      <c r="S183" s="333"/>
      <c r="T183" s="279"/>
    </row>
    <row r="184" spans="1:20" ht="27.75" customHeight="1" x14ac:dyDescent="0.2">
      <c r="A184" s="583"/>
      <c r="B184" s="76"/>
      <c r="C184" s="62" t="s">
        <v>13</v>
      </c>
      <c r="D184" s="581" t="s">
        <v>438</v>
      </c>
      <c r="E184" s="582"/>
      <c r="F184" s="131">
        <v>157</v>
      </c>
      <c r="G184" s="369"/>
      <c r="H184" s="369"/>
      <c r="I184" s="369"/>
      <c r="J184" s="370"/>
      <c r="K184" s="370"/>
      <c r="L184" s="370"/>
      <c r="M184" s="370"/>
      <c r="N184" s="369"/>
      <c r="O184" s="134"/>
      <c r="P184" s="134"/>
      <c r="Q184" s="272"/>
      <c r="R184" s="333"/>
      <c r="S184" s="333"/>
      <c r="T184" s="279"/>
    </row>
    <row r="185" spans="1:20" ht="26.25" customHeight="1" x14ac:dyDescent="0.2">
      <c r="A185" s="583"/>
      <c r="B185" s="76"/>
      <c r="C185" s="62" t="s">
        <v>59</v>
      </c>
      <c r="D185" s="584" t="s">
        <v>278</v>
      </c>
      <c r="E185" s="581"/>
      <c r="F185" s="131">
        <v>158</v>
      </c>
      <c r="G185" s="354"/>
      <c r="H185" s="355"/>
      <c r="I185" s="355"/>
      <c r="J185" s="357"/>
      <c r="K185" s="357"/>
      <c r="L185" s="357"/>
      <c r="M185" s="357"/>
      <c r="N185" s="355"/>
      <c r="O185" s="134"/>
      <c r="P185" s="134"/>
      <c r="Q185" s="272"/>
      <c r="R185" s="333"/>
      <c r="S185" s="333"/>
      <c r="T185" s="333"/>
    </row>
    <row r="186" spans="1:20" ht="15" customHeight="1" x14ac:dyDescent="0.2">
      <c r="A186" s="583"/>
      <c r="B186" s="76"/>
      <c r="C186" s="62" t="s">
        <v>163</v>
      </c>
      <c r="D186" s="584" t="s">
        <v>279</v>
      </c>
      <c r="E186" s="581"/>
      <c r="F186" s="131">
        <v>159</v>
      </c>
      <c r="G186" s="354"/>
      <c r="H186" s="355"/>
      <c r="I186" s="355"/>
      <c r="J186" s="355"/>
      <c r="K186" s="355"/>
      <c r="L186" s="355"/>
      <c r="M186" s="355"/>
      <c r="N186" s="355"/>
      <c r="O186" s="134"/>
      <c r="P186" s="134"/>
      <c r="Q186" s="272"/>
      <c r="R186" s="333"/>
      <c r="S186" s="333"/>
      <c r="T186" s="333"/>
    </row>
    <row r="187" spans="1:20" ht="15" customHeight="1" x14ac:dyDescent="0.2">
      <c r="A187" s="583"/>
      <c r="B187" s="76"/>
      <c r="C187" s="62"/>
      <c r="D187" s="64"/>
      <c r="E187" s="339" t="s">
        <v>280</v>
      </c>
      <c r="F187" s="131">
        <v>160</v>
      </c>
      <c r="G187" s="354"/>
      <c r="H187" s="355"/>
      <c r="I187" s="355"/>
      <c r="J187" s="355"/>
      <c r="K187" s="355"/>
      <c r="L187" s="355"/>
      <c r="M187" s="355"/>
      <c r="N187" s="355"/>
      <c r="O187" s="134"/>
      <c r="P187" s="134"/>
      <c r="Q187" s="272"/>
      <c r="R187" s="333"/>
      <c r="S187" s="333"/>
      <c r="T187" s="333"/>
    </row>
    <row r="188" spans="1:20" ht="15" customHeight="1" x14ac:dyDescent="0.2">
      <c r="A188" s="583"/>
      <c r="B188" s="76"/>
      <c r="C188" s="62"/>
      <c r="D188" s="64"/>
      <c r="E188" s="339" t="s">
        <v>281</v>
      </c>
      <c r="F188" s="131">
        <v>161</v>
      </c>
      <c r="G188" s="354"/>
      <c r="H188" s="355"/>
      <c r="I188" s="355"/>
      <c r="J188" s="355"/>
      <c r="K188" s="355"/>
      <c r="L188" s="355"/>
      <c r="M188" s="355"/>
      <c r="N188" s="355"/>
      <c r="O188" s="134"/>
      <c r="P188" s="134"/>
      <c r="Q188" s="272"/>
      <c r="R188" s="333"/>
      <c r="S188" s="333"/>
      <c r="T188" s="333"/>
    </row>
    <row r="189" spans="1:20" ht="15" customHeight="1" x14ac:dyDescent="0.2">
      <c r="A189" s="583"/>
      <c r="B189" s="76"/>
      <c r="C189" s="62"/>
      <c r="D189" s="64"/>
      <c r="E189" s="339" t="s">
        <v>282</v>
      </c>
      <c r="F189" s="131">
        <v>162</v>
      </c>
      <c r="G189" s="354"/>
      <c r="H189" s="355"/>
      <c r="I189" s="355"/>
      <c r="J189" s="355"/>
      <c r="K189" s="355"/>
      <c r="L189" s="355"/>
      <c r="M189" s="355"/>
      <c r="N189" s="355"/>
      <c r="O189" s="134"/>
      <c r="P189" s="134"/>
      <c r="Q189" s="272"/>
      <c r="R189" s="333"/>
      <c r="S189" s="333"/>
      <c r="T189" s="333"/>
    </row>
    <row r="190" spans="1:20" ht="15" customHeight="1" x14ac:dyDescent="0.2">
      <c r="A190" s="583"/>
      <c r="B190" s="76"/>
      <c r="C190" s="62"/>
      <c r="D190" s="64"/>
      <c r="E190" s="339" t="s">
        <v>444</v>
      </c>
      <c r="F190" s="131">
        <v>163</v>
      </c>
      <c r="G190" s="354"/>
      <c r="H190" s="355"/>
      <c r="I190" s="355"/>
      <c r="J190" s="355"/>
      <c r="K190" s="355"/>
      <c r="L190" s="355"/>
      <c r="M190" s="355"/>
      <c r="N190" s="355"/>
      <c r="O190" s="134"/>
      <c r="P190" s="134"/>
      <c r="Q190" s="272"/>
      <c r="R190" s="333"/>
      <c r="S190" s="333"/>
      <c r="T190" s="333"/>
    </row>
    <row r="191" spans="1:20" ht="15" customHeight="1" x14ac:dyDescent="0.2">
      <c r="A191" s="145"/>
      <c r="B191" s="77">
        <v>8</v>
      </c>
      <c r="C191" s="78"/>
      <c r="D191" s="575" t="s">
        <v>86</v>
      </c>
      <c r="E191" s="576"/>
      <c r="F191" s="131">
        <v>164</v>
      </c>
      <c r="G191" s="354">
        <v>250</v>
      </c>
      <c r="H191" s="354">
        <v>200</v>
      </c>
      <c r="I191" s="354">
        <v>200</v>
      </c>
      <c r="J191" s="386">
        <v>195</v>
      </c>
      <c r="K191" s="386">
        <v>230</v>
      </c>
      <c r="L191" s="386">
        <v>220</v>
      </c>
      <c r="M191" s="386">
        <v>200</v>
      </c>
      <c r="N191" s="387">
        <v>180</v>
      </c>
      <c r="O191" s="134">
        <f>N191/J191*100</f>
        <v>92.307692307692307</v>
      </c>
      <c r="P191" s="134">
        <f>J191/G191*100</f>
        <v>78</v>
      </c>
      <c r="Q191" s="272"/>
      <c r="R191" s="333"/>
      <c r="S191" s="333"/>
      <c r="T191" s="279"/>
    </row>
    <row r="192" spans="1:20" ht="15" customHeight="1" x14ac:dyDescent="0.2">
      <c r="A192" s="146"/>
      <c r="B192" s="79">
        <v>9</v>
      </c>
      <c r="C192" s="63"/>
      <c r="D192" s="575" t="s">
        <v>283</v>
      </c>
      <c r="E192" s="576"/>
      <c r="F192" s="131">
        <v>165</v>
      </c>
      <c r="G192" s="354">
        <f t="shared" ref="G192:N192" si="41">G193+G194+G195+G196+G197</f>
        <v>2014</v>
      </c>
      <c r="H192" s="354">
        <f t="shared" si="41"/>
        <v>3000</v>
      </c>
      <c r="I192" s="354">
        <f t="shared" si="41"/>
        <v>3000</v>
      </c>
      <c r="J192" s="386">
        <f t="shared" si="41"/>
        <v>2259</v>
      </c>
      <c r="K192" s="386">
        <f t="shared" si="41"/>
        <v>3352</v>
      </c>
      <c r="L192" s="386">
        <f t="shared" si="41"/>
        <v>3252</v>
      </c>
      <c r="M192" s="386">
        <f t="shared" si="41"/>
        <v>3132</v>
      </c>
      <c r="N192" s="386">
        <f t="shared" si="41"/>
        <v>3000</v>
      </c>
      <c r="O192" s="134">
        <f>N192/J192*100</f>
        <v>132.80212483399734</v>
      </c>
      <c r="P192" s="134">
        <f>J192/G192*100</f>
        <v>112.16484607745781</v>
      </c>
      <c r="Q192" s="272"/>
      <c r="R192" s="333"/>
      <c r="S192" s="333"/>
      <c r="T192" s="279"/>
    </row>
    <row r="193" spans="1:20" ht="15" customHeight="1" x14ac:dyDescent="0.2">
      <c r="A193" s="146"/>
      <c r="B193" s="79"/>
      <c r="C193" s="63"/>
      <c r="D193" s="72"/>
      <c r="E193" s="342" t="s">
        <v>284</v>
      </c>
      <c r="F193" s="131">
        <v>166</v>
      </c>
      <c r="G193" s="354">
        <v>384</v>
      </c>
      <c r="H193" s="354">
        <v>519</v>
      </c>
      <c r="I193" s="354">
        <v>519</v>
      </c>
      <c r="J193" s="386">
        <v>1039</v>
      </c>
      <c r="K193" s="386">
        <v>1150</v>
      </c>
      <c r="L193" s="386">
        <v>1100</v>
      </c>
      <c r="M193" s="386">
        <v>1000</v>
      </c>
      <c r="N193" s="387">
        <v>998</v>
      </c>
      <c r="O193" s="134">
        <f>N193/J193*100</f>
        <v>96.053897978825802</v>
      </c>
      <c r="P193" s="134">
        <f>J193/G193*100</f>
        <v>270.57291666666663</v>
      </c>
      <c r="Q193" s="272"/>
      <c r="R193" s="333"/>
      <c r="S193" s="333"/>
      <c r="T193" s="279"/>
    </row>
    <row r="194" spans="1:20" ht="15" customHeight="1" x14ac:dyDescent="0.2">
      <c r="A194" s="146"/>
      <c r="B194" s="79"/>
      <c r="C194" s="63"/>
      <c r="D194" s="72"/>
      <c r="E194" s="342" t="s">
        <v>285</v>
      </c>
      <c r="F194" s="131">
        <v>167</v>
      </c>
      <c r="G194" s="354">
        <v>1628</v>
      </c>
      <c r="H194" s="354">
        <v>2480</v>
      </c>
      <c r="I194" s="354">
        <v>2480</v>
      </c>
      <c r="J194" s="386">
        <v>1216</v>
      </c>
      <c r="K194" s="386">
        <v>2200</v>
      </c>
      <c r="L194" s="386">
        <v>2150</v>
      </c>
      <c r="M194" s="386">
        <v>2130</v>
      </c>
      <c r="N194" s="387">
        <v>2000</v>
      </c>
      <c r="O194" s="134">
        <f>N194/J194*100</f>
        <v>164.4736842105263</v>
      </c>
      <c r="P194" s="134">
        <f>J194/G194*100</f>
        <v>74.692874692874682</v>
      </c>
      <c r="Q194" s="272"/>
      <c r="R194" s="333"/>
      <c r="S194" s="333"/>
      <c r="T194" s="279"/>
    </row>
    <row r="195" spans="1:20" ht="15" customHeight="1" x14ac:dyDescent="0.2">
      <c r="A195" s="146"/>
      <c r="B195" s="79"/>
      <c r="C195" s="63"/>
      <c r="D195" s="72"/>
      <c r="E195" s="350" t="s">
        <v>286</v>
      </c>
      <c r="F195" s="131">
        <v>168</v>
      </c>
      <c r="G195" s="354"/>
      <c r="H195" s="354"/>
      <c r="I195" s="354"/>
      <c r="J195" s="376"/>
      <c r="K195" s="376"/>
      <c r="L195" s="376"/>
      <c r="M195" s="376"/>
      <c r="N195" s="354"/>
      <c r="O195" s="134"/>
      <c r="P195" s="134"/>
      <c r="Q195" s="272"/>
      <c r="R195" s="333"/>
      <c r="S195" s="333"/>
      <c r="T195" s="279"/>
    </row>
    <row r="196" spans="1:20" ht="15" customHeight="1" x14ac:dyDescent="0.2">
      <c r="A196" s="146"/>
      <c r="B196" s="79"/>
      <c r="C196" s="63"/>
      <c r="D196" s="72"/>
      <c r="E196" s="350" t="s">
        <v>287</v>
      </c>
      <c r="F196" s="131">
        <v>169</v>
      </c>
      <c r="G196" s="354"/>
      <c r="H196" s="354"/>
      <c r="I196" s="354"/>
      <c r="J196" s="376"/>
      <c r="K196" s="376"/>
      <c r="L196" s="376"/>
      <c r="M196" s="376"/>
      <c r="N196" s="354"/>
      <c r="O196" s="134"/>
      <c r="P196" s="134"/>
      <c r="Q196" s="272"/>
      <c r="R196" s="333"/>
      <c r="S196" s="333"/>
      <c r="T196" s="279"/>
    </row>
    <row r="197" spans="1:20" ht="15" customHeight="1" x14ac:dyDescent="0.2">
      <c r="A197" s="146"/>
      <c r="B197" s="79"/>
      <c r="C197" s="63"/>
      <c r="D197" s="72"/>
      <c r="E197" s="350" t="s">
        <v>288</v>
      </c>
      <c r="F197" s="131">
        <v>170</v>
      </c>
      <c r="G197" s="354">
        <v>2</v>
      </c>
      <c r="H197" s="354">
        <v>1</v>
      </c>
      <c r="I197" s="354">
        <v>1</v>
      </c>
      <c r="J197" s="386">
        <v>4</v>
      </c>
      <c r="K197" s="386">
        <v>2</v>
      </c>
      <c r="L197" s="386">
        <v>2</v>
      </c>
      <c r="M197" s="386">
        <v>2</v>
      </c>
      <c r="N197" s="387">
        <v>2</v>
      </c>
      <c r="O197" s="134">
        <f>N197/J197*100</f>
        <v>50</v>
      </c>
      <c r="P197" s="134">
        <f>J197/G197*100</f>
        <v>200</v>
      </c>
      <c r="Q197" s="272"/>
      <c r="R197" s="333"/>
      <c r="S197" s="333"/>
      <c r="T197" s="279"/>
    </row>
    <row r="198" spans="1:20" ht="15" customHeight="1" x14ac:dyDescent="0.2">
      <c r="A198" s="147"/>
      <c r="B198" s="447">
        <v>10</v>
      </c>
      <c r="C198" s="448"/>
      <c r="D198" s="577" t="s">
        <v>289</v>
      </c>
      <c r="E198" s="578"/>
      <c r="F198" s="131">
        <v>171</v>
      </c>
      <c r="G198" s="354">
        <v>675</v>
      </c>
      <c r="H198" s="354">
        <v>980</v>
      </c>
      <c r="I198" s="354">
        <v>980</v>
      </c>
      <c r="J198" s="368">
        <v>667</v>
      </c>
      <c r="K198" s="368">
        <v>980</v>
      </c>
      <c r="L198" s="368">
        <v>980</v>
      </c>
      <c r="M198" s="368">
        <v>980</v>
      </c>
      <c r="N198" s="354">
        <v>980</v>
      </c>
      <c r="O198" s="134">
        <f>N198/J198*100</f>
        <v>146.92653673163417</v>
      </c>
      <c r="P198" s="134">
        <f>J198/G198*100</f>
        <v>98.81481481481481</v>
      </c>
      <c r="Q198" s="272"/>
      <c r="R198" s="333"/>
      <c r="S198" s="333"/>
      <c r="T198" s="279"/>
    </row>
    <row r="199" spans="1:20" ht="15" customHeight="1" x14ac:dyDescent="0.2">
      <c r="D199" s="80"/>
      <c r="E199" s="80"/>
    </row>
    <row r="200" spans="1:20" ht="15" customHeight="1" x14ac:dyDescent="0.2">
      <c r="B200" s="45" t="s">
        <v>290</v>
      </c>
      <c r="D200" s="80"/>
      <c r="E200" s="80"/>
    </row>
    <row r="201" spans="1:20" ht="15" customHeight="1" x14ac:dyDescent="0.2">
      <c r="A201" s="45" t="s">
        <v>448</v>
      </c>
      <c r="B201" s="186" t="s">
        <v>451</v>
      </c>
      <c r="C201" s="186"/>
      <c r="D201" s="186"/>
      <c r="E201" s="186"/>
      <c r="F201" s="186"/>
      <c r="G201" s="186"/>
      <c r="H201" s="186"/>
      <c r="I201" s="186"/>
    </row>
    <row r="202" spans="1:20" ht="15" customHeight="1" x14ac:dyDescent="0.2">
      <c r="B202" s="186"/>
      <c r="C202" s="186"/>
      <c r="D202" s="186"/>
      <c r="E202" s="186"/>
      <c r="F202" s="186"/>
      <c r="G202" s="186"/>
      <c r="H202" s="186"/>
      <c r="I202" s="186"/>
    </row>
    <row r="203" spans="1:20" ht="14.85" customHeight="1" x14ac:dyDescent="0.2">
      <c r="D203" s="80"/>
      <c r="E203" s="536" t="s">
        <v>351</v>
      </c>
      <c r="F203" s="536"/>
      <c r="G203" s="214"/>
      <c r="H203" s="537" t="s">
        <v>352</v>
      </c>
      <c r="I203" s="537"/>
      <c r="J203" s="537"/>
      <c r="K203" s="440"/>
      <c r="L203" s="440"/>
      <c r="M203" s="440"/>
      <c r="N203" s="214"/>
      <c r="O203" s="214"/>
    </row>
    <row r="204" spans="1:20" ht="15" x14ac:dyDescent="0.2">
      <c r="E204" s="538" t="s">
        <v>353</v>
      </c>
      <c r="F204" s="538"/>
      <c r="G204" s="214"/>
      <c r="H204" s="537" t="s">
        <v>354</v>
      </c>
      <c r="I204" s="537"/>
      <c r="J204" s="537"/>
      <c r="K204" s="440"/>
      <c r="L204" s="440"/>
      <c r="M204" s="440"/>
      <c r="N204" s="214"/>
      <c r="O204" s="214"/>
    </row>
    <row r="205" spans="1:20" ht="19.5" customHeight="1" x14ac:dyDescent="0.2">
      <c r="A205" s="186"/>
      <c r="B205" s="186"/>
      <c r="C205" s="186"/>
      <c r="D205"/>
      <c r="E205" s="212"/>
      <c r="F205" s="214"/>
      <c r="G205" s="214"/>
      <c r="H205" s="214"/>
      <c r="O205" s="186"/>
    </row>
    <row r="206" spans="1:20" ht="17.25" customHeight="1" x14ac:dyDescent="0.2">
      <c r="A206" s="186"/>
      <c r="B206" s="186"/>
      <c r="C206" s="186"/>
      <c r="D206"/>
      <c r="E206" s="213"/>
      <c r="F206" s="214"/>
      <c r="G206" s="214"/>
      <c r="H206" s="214"/>
      <c r="O206" s="186"/>
    </row>
    <row r="207" spans="1:20" x14ac:dyDescent="0.2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</row>
    <row r="208" spans="1:20" x14ac:dyDescent="0.2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</row>
    <row r="209" spans="1:15" x14ac:dyDescent="0.2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</row>
    <row r="210" spans="1:15" x14ac:dyDescent="0.2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</row>
    <row r="763" ht="3.75" customHeight="1" x14ac:dyDescent="0.2"/>
    <row r="775" ht="4.5" hidden="1" customHeight="1" x14ac:dyDescent="0.2"/>
  </sheetData>
  <sheetProtection selectLockedCells="1" selectUnlockedCells="1"/>
  <mergeCells count="203">
    <mergeCell ref="K69:K70"/>
    <mergeCell ref="L69:L70"/>
    <mergeCell ref="M69:M70"/>
    <mergeCell ref="K93:K94"/>
    <mergeCell ref="L93:L94"/>
    <mergeCell ref="M93:M94"/>
    <mergeCell ref="M67:M68"/>
    <mergeCell ref="C74:C75"/>
    <mergeCell ref="D51:E51"/>
    <mergeCell ref="D52:E52"/>
    <mergeCell ref="D67:D68"/>
    <mergeCell ref="I69:I70"/>
    <mergeCell ref="J69:J70"/>
    <mergeCell ref="K74:K75"/>
    <mergeCell ref="L74:L75"/>
    <mergeCell ref="M74:M75"/>
    <mergeCell ref="F74:F75"/>
    <mergeCell ref="G74:G75"/>
    <mergeCell ref="H74:H75"/>
    <mergeCell ref="D53:E53"/>
    <mergeCell ref="D54:E54"/>
    <mergeCell ref="D55:E55"/>
    <mergeCell ref="D63:E63"/>
    <mergeCell ref="D72:E72"/>
    <mergeCell ref="E67:E68"/>
    <mergeCell ref="A42:A164"/>
    <mergeCell ref="E93:E94"/>
    <mergeCell ref="F93:F94"/>
    <mergeCell ref="G93:G94"/>
    <mergeCell ref="H93:H94"/>
    <mergeCell ref="E74:E75"/>
    <mergeCell ref="D74:D75"/>
    <mergeCell ref="D59:E59"/>
    <mergeCell ref="D60:E60"/>
    <mergeCell ref="D61:E61"/>
    <mergeCell ref="P172:P173"/>
    <mergeCell ref="P74:P75"/>
    <mergeCell ref="I172:I173"/>
    <mergeCell ref="J172:J173"/>
    <mergeCell ref="N172:N173"/>
    <mergeCell ref="J74:J75"/>
    <mergeCell ref="N74:N75"/>
    <mergeCell ref="O74:O75"/>
    <mergeCell ref="P93:P94"/>
    <mergeCell ref="I93:I94"/>
    <mergeCell ref="G172:G173"/>
    <mergeCell ref="H172:H173"/>
    <mergeCell ref="I74:I75"/>
    <mergeCell ref="N93:N94"/>
    <mergeCell ref="O93:O94"/>
    <mergeCell ref="O172:O173"/>
    <mergeCell ref="J93:J94"/>
    <mergeCell ref="D172:E173"/>
    <mergeCell ref="D78:E78"/>
    <mergeCell ref="D79:E79"/>
    <mergeCell ref="C172:C173"/>
    <mergeCell ref="B172:B173"/>
    <mergeCell ref="D184:E184"/>
    <mergeCell ref="D83:E83"/>
    <mergeCell ref="D84:E84"/>
    <mergeCell ref="D85:E85"/>
    <mergeCell ref="D86:E86"/>
    <mergeCell ref="A172:A173"/>
    <mergeCell ref="F172:F173"/>
    <mergeCell ref="D174:E174"/>
    <mergeCell ref="D178:E178"/>
    <mergeCell ref="D175:E175"/>
    <mergeCell ref="A5:O5"/>
    <mergeCell ref="A7:C9"/>
    <mergeCell ref="D7:E9"/>
    <mergeCell ref="F7:F9"/>
    <mergeCell ref="G7:G9"/>
    <mergeCell ref="H7:J7"/>
    <mergeCell ref="H8:I8"/>
    <mergeCell ref="J8:J9"/>
    <mergeCell ref="O8:O9"/>
    <mergeCell ref="P8:P9"/>
    <mergeCell ref="B10:C10"/>
    <mergeCell ref="D10:E10"/>
    <mergeCell ref="K7:N7"/>
    <mergeCell ref="D11:E11"/>
    <mergeCell ref="A12:A40"/>
    <mergeCell ref="D12:E12"/>
    <mergeCell ref="B13:B25"/>
    <mergeCell ref="D13:E13"/>
    <mergeCell ref="D20:E20"/>
    <mergeCell ref="D21:E21"/>
    <mergeCell ref="C22:C23"/>
    <mergeCell ref="D24:E24"/>
    <mergeCell ref="D25:E25"/>
    <mergeCell ref="D26:E26"/>
    <mergeCell ref="D34:E34"/>
    <mergeCell ref="B35:B39"/>
    <mergeCell ref="D35:E35"/>
    <mergeCell ref="D36:E36"/>
    <mergeCell ref="D37:E37"/>
    <mergeCell ref="D38:E38"/>
    <mergeCell ref="D39:E39"/>
    <mergeCell ref="D40:E40"/>
    <mergeCell ref="B41:E41"/>
    <mergeCell ref="C42:E42"/>
    <mergeCell ref="B43:B147"/>
    <mergeCell ref="C43:E43"/>
    <mergeCell ref="D44:E44"/>
    <mergeCell ref="D45:E45"/>
    <mergeCell ref="D46:E46"/>
    <mergeCell ref="D50:E50"/>
    <mergeCell ref="D58:E58"/>
    <mergeCell ref="D81:E81"/>
    <mergeCell ref="D82:E82"/>
    <mergeCell ref="D80:E80"/>
    <mergeCell ref="D96:E96"/>
    <mergeCell ref="C97:E97"/>
    <mergeCell ref="D98:E98"/>
    <mergeCell ref="D99:E99"/>
    <mergeCell ref="D100:E100"/>
    <mergeCell ref="D93:D94"/>
    <mergeCell ref="C93:C94"/>
    <mergeCell ref="D101:E101"/>
    <mergeCell ref="D102:E102"/>
    <mergeCell ref="D103:E103"/>
    <mergeCell ref="C104:E104"/>
    <mergeCell ref="D117:E117"/>
    <mergeCell ref="D105:E105"/>
    <mergeCell ref="D106:E106"/>
    <mergeCell ref="C107:C109"/>
    <mergeCell ref="D107:E107"/>
    <mergeCell ref="D108:E108"/>
    <mergeCell ref="D109:E109"/>
    <mergeCell ref="C123:C136"/>
    <mergeCell ref="D123:E123"/>
    <mergeCell ref="D129:E129"/>
    <mergeCell ref="D126:E126"/>
    <mergeCell ref="D133:E133"/>
    <mergeCell ref="D110:E110"/>
    <mergeCell ref="D111:E111"/>
    <mergeCell ref="D114:E114"/>
    <mergeCell ref="D115:E115"/>
    <mergeCell ref="D116:E116"/>
    <mergeCell ref="D137:E137"/>
    <mergeCell ref="D138:E138"/>
    <mergeCell ref="D118:E118"/>
    <mergeCell ref="D119:E119"/>
    <mergeCell ref="D120:E120"/>
    <mergeCell ref="D121:E121"/>
    <mergeCell ref="D122:E122"/>
    <mergeCell ref="B157:B163"/>
    <mergeCell ref="D157:E157"/>
    <mergeCell ref="D160:E160"/>
    <mergeCell ref="D163:E163"/>
    <mergeCell ref="C139:E139"/>
    <mergeCell ref="D140:E140"/>
    <mergeCell ref="D141:E141"/>
    <mergeCell ref="D142:E142"/>
    <mergeCell ref="D143:E143"/>
    <mergeCell ref="D144:E144"/>
    <mergeCell ref="D185:E185"/>
    <mergeCell ref="D186:E186"/>
    <mergeCell ref="D145:E145"/>
    <mergeCell ref="D146:E146"/>
    <mergeCell ref="D147:E147"/>
    <mergeCell ref="D156:E156"/>
    <mergeCell ref="D164:E164"/>
    <mergeCell ref="D165:E165"/>
    <mergeCell ref="D176:E176"/>
    <mergeCell ref="D177:E177"/>
    <mergeCell ref="D168:E168"/>
    <mergeCell ref="D169:E169"/>
    <mergeCell ref="D170:E170"/>
    <mergeCell ref="D171:E171"/>
    <mergeCell ref="A179:A190"/>
    <mergeCell ref="D179:E179"/>
    <mergeCell ref="D180:E180"/>
    <mergeCell ref="D181:E181"/>
    <mergeCell ref="D182:E182"/>
    <mergeCell ref="D183:E183"/>
    <mergeCell ref="H204:J204"/>
    <mergeCell ref="D191:E191"/>
    <mergeCell ref="D192:E192"/>
    <mergeCell ref="D198:E198"/>
    <mergeCell ref="E203:F203"/>
    <mergeCell ref="H203:J203"/>
    <mergeCell ref="E204:F204"/>
    <mergeCell ref="N69:N70"/>
    <mergeCell ref="O69:O70"/>
    <mergeCell ref="C67:C68"/>
    <mergeCell ref="F67:F68"/>
    <mergeCell ref="F69:F70"/>
    <mergeCell ref="E69:E70"/>
    <mergeCell ref="D69:D70"/>
    <mergeCell ref="C69:C70"/>
    <mergeCell ref="K67:K68"/>
    <mergeCell ref="L67:L68"/>
    <mergeCell ref="P69:P70"/>
    <mergeCell ref="G67:G68"/>
    <mergeCell ref="H67:H68"/>
    <mergeCell ref="I67:I68"/>
    <mergeCell ref="J67:J68"/>
    <mergeCell ref="N67:N68"/>
    <mergeCell ref="O67:O68"/>
    <mergeCell ref="P67:P68"/>
    <mergeCell ref="G69:G70"/>
    <mergeCell ref="H69:H70"/>
  </mergeCells>
  <phoneticPr fontId="31" type="noConversion"/>
  <pageMargins left="0" right="0" top="0.31496062992125984" bottom="0.27559055118110237" header="0.31496062992125984" footer="0.19685039370078741"/>
  <pageSetup paperSize="9" scale="80" firstPageNumber="0" orientation="landscape" r:id="rId1"/>
  <headerFooter alignWithMargins="0">
    <oddFooter>Page &amp;P</oddFooter>
  </headerFooter>
  <rowBreaks count="1" manualBreakCount="1">
    <brk id="19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9" sqref="C9"/>
    </sheetView>
  </sheetViews>
  <sheetFormatPr defaultRowHeight="12.75" x14ac:dyDescent="0.2"/>
  <cols>
    <col min="1" max="1" width="6.42578125" customWidth="1"/>
    <col min="2" max="2" width="47.85546875" customWidth="1"/>
    <col min="3" max="3" width="11" customWidth="1"/>
    <col min="4" max="4" width="10.7109375" customWidth="1"/>
    <col min="5" max="5" width="8.85546875" bestFit="1" customWidth="1"/>
    <col min="6" max="6" width="14.7109375" customWidth="1"/>
    <col min="7" max="7" width="12.42578125" customWidth="1"/>
    <col min="8" max="8" width="10.28515625" customWidth="1"/>
  </cols>
  <sheetData>
    <row r="1" spans="1:10" x14ac:dyDescent="0.2">
      <c r="G1" s="166" t="s">
        <v>292</v>
      </c>
    </row>
    <row r="2" spans="1:10" ht="15.75" x14ac:dyDescent="0.25">
      <c r="B2" s="660" t="s">
        <v>293</v>
      </c>
      <c r="C2" s="660"/>
      <c r="D2" s="660"/>
      <c r="E2" s="660"/>
      <c r="F2" s="660"/>
      <c r="G2" s="660"/>
      <c r="H2" s="660"/>
    </row>
    <row r="4" spans="1:10" ht="13.5" thickBot="1" x14ac:dyDescent="0.25">
      <c r="H4" s="167" t="s">
        <v>355</v>
      </c>
    </row>
    <row r="5" spans="1:10" ht="13.5" thickBot="1" x14ac:dyDescent="0.25">
      <c r="A5" s="168" t="s">
        <v>294</v>
      </c>
      <c r="B5" s="661" t="s">
        <v>295</v>
      </c>
      <c r="C5" s="663" t="s">
        <v>454</v>
      </c>
      <c r="D5" s="664"/>
      <c r="E5" s="665" t="s">
        <v>356</v>
      </c>
      <c r="F5" s="667" t="s">
        <v>455</v>
      </c>
      <c r="G5" s="664"/>
      <c r="H5" s="665" t="s">
        <v>357</v>
      </c>
    </row>
    <row r="6" spans="1:10" ht="13.5" thickBot="1" x14ac:dyDescent="0.25">
      <c r="A6" s="169" t="s">
        <v>296</v>
      </c>
      <c r="B6" s="662"/>
      <c r="C6" s="170" t="s">
        <v>297</v>
      </c>
      <c r="D6" s="170" t="s">
        <v>298</v>
      </c>
      <c r="E6" s="666"/>
      <c r="F6" s="240" t="s">
        <v>297</v>
      </c>
      <c r="G6" s="171" t="s">
        <v>298</v>
      </c>
      <c r="H6" s="666"/>
    </row>
    <row r="7" spans="1:10" s="172" customFormat="1" ht="12" thickBot="1" x14ac:dyDescent="0.25">
      <c r="A7" s="256">
        <v>0</v>
      </c>
      <c r="B7" s="257">
        <v>1</v>
      </c>
      <c r="C7" s="257">
        <v>2</v>
      </c>
      <c r="D7" s="258">
        <v>3</v>
      </c>
      <c r="E7" s="257">
        <v>4</v>
      </c>
      <c r="F7" s="257">
        <v>5</v>
      </c>
      <c r="G7" s="257">
        <v>6</v>
      </c>
      <c r="H7" s="259">
        <v>7</v>
      </c>
    </row>
    <row r="8" spans="1:10" s="172" customFormat="1" ht="15.75" x14ac:dyDescent="0.25">
      <c r="A8" s="173" t="s">
        <v>8</v>
      </c>
      <c r="B8" s="174" t="s">
        <v>358</v>
      </c>
      <c r="C8" s="241">
        <f>C9+C10+C11</f>
        <v>28250</v>
      </c>
      <c r="D8" s="245">
        <f>D9+D10+D11</f>
        <v>30668</v>
      </c>
      <c r="E8" s="249">
        <f>D8/C8*100</f>
        <v>108.55929203539823</v>
      </c>
      <c r="F8" s="241">
        <f>F9+F10+F11</f>
        <v>29580</v>
      </c>
      <c r="G8" s="241">
        <f>G9+G10+G11</f>
        <v>26735</v>
      </c>
      <c r="H8" s="253">
        <f>G8/F8*100</f>
        <v>90.382014874915484</v>
      </c>
    </row>
    <row r="9" spans="1:10" ht="16.5" customHeight="1" x14ac:dyDescent="0.2">
      <c r="A9" s="175">
        <v>1</v>
      </c>
      <c r="B9" s="176" t="s">
        <v>359</v>
      </c>
      <c r="C9" s="242">
        <v>28220</v>
      </c>
      <c r="D9" s="246">
        <v>30634</v>
      </c>
      <c r="E9" s="250">
        <f>D9/C9*100</f>
        <v>108.55421686746989</v>
      </c>
      <c r="F9" s="242">
        <f>'ANEXA 2 CUMULAT TRIM'!H12</f>
        <v>29570</v>
      </c>
      <c r="G9" s="242">
        <f>'ANEXA 2 CUMULAT TRIM'!J12</f>
        <v>26698</v>
      </c>
      <c r="H9" s="254">
        <f>G9/F9*100</f>
        <v>90.287453500169093</v>
      </c>
    </row>
    <row r="10" spans="1:10" ht="15.75" customHeight="1" x14ac:dyDescent="0.2">
      <c r="A10" s="177" t="s">
        <v>299</v>
      </c>
      <c r="B10" s="178" t="s">
        <v>15</v>
      </c>
      <c r="C10" s="243">
        <v>30</v>
      </c>
      <c r="D10" s="247">
        <v>34</v>
      </c>
      <c r="E10" s="250">
        <f>D10/C10*100</f>
        <v>113.33333333333333</v>
      </c>
      <c r="F10" s="243">
        <f>'ANEXA 2 CUMULAT TRIM'!H34</f>
        <v>10</v>
      </c>
      <c r="G10" s="243">
        <f>'ANEXA 2 CUMULAT TRIM'!J34</f>
        <v>37</v>
      </c>
      <c r="H10" s="254">
        <f>G10/F10*100</f>
        <v>370</v>
      </c>
    </row>
    <row r="11" spans="1:10" ht="15.75" customHeight="1" thickBot="1" x14ac:dyDescent="0.25">
      <c r="A11" s="179" t="s">
        <v>300</v>
      </c>
      <c r="B11" s="180" t="s">
        <v>16</v>
      </c>
      <c r="C11" s="244"/>
      <c r="D11" s="248"/>
      <c r="E11" s="251"/>
      <c r="F11" s="252"/>
      <c r="G11" s="252"/>
      <c r="H11" s="255"/>
    </row>
    <row r="12" spans="1:10" x14ac:dyDescent="0.2">
      <c r="A12" t="s">
        <v>301</v>
      </c>
    </row>
    <row r="14" spans="1:10" ht="15" x14ac:dyDescent="0.2">
      <c r="B14" s="536" t="s">
        <v>351</v>
      </c>
      <c r="C14" s="536"/>
      <c r="D14" s="214"/>
      <c r="E14" s="537" t="s">
        <v>352</v>
      </c>
      <c r="F14" s="537"/>
      <c r="G14" s="537"/>
      <c r="H14" s="537"/>
      <c r="I14" s="181"/>
      <c r="J14" s="181"/>
    </row>
    <row r="15" spans="1:10" ht="15" x14ac:dyDescent="0.2">
      <c r="B15" s="538" t="s">
        <v>353</v>
      </c>
      <c r="C15" s="538"/>
      <c r="D15" s="214"/>
      <c r="E15" s="537" t="s">
        <v>354</v>
      </c>
      <c r="F15" s="537"/>
      <c r="G15" s="537"/>
      <c r="H15" s="537"/>
      <c r="I15" s="181"/>
      <c r="J15" s="181"/>
    </row>
    <row r="16" spans="1:10" ht="17.25" customHeight="1" x14ac:dyDescent="0.2">
      <c r="B16" s="182"/>
      <c r="C16" s="182"/>
      <c r="D16" s="183"/>
      <c r="E16" s="183"/>
      <c r="F16" s="184"/>
      <c r="G16" s="184"/>
      <c r="H16" s="184"/>
    </row>
    <row r="17" spans="2:8" ht="15" x14ac:dyDescent="0.25">
      <c r="B17" s="183"/>
      <c r="C17" s="183"/>
      <c r="D17" s="183"/>
      <c r="E17" s="183"/>
      <c r="F17" s="185"/>
      <c r="G17" s="185"/>
      <c r="H17" s="185"/>
    </row>
    <row r="18" spans="2:8" x14ac:dyDescent="0.2">
      <c r="B18" s="183"/>
      <c r="C18" s="183"/>
      <c r="D18" s="183"/>
      <c r="E18" s="183"/>
      <c r="F18" s="183"/>
      <c r="G18" s="183"/>
      <c r="H18" s="183"/>
    </row>
  </sheetData>
  <sheetProtection selectLockedCells="1" selectUnlockedCells="1"/>
  <mergeCells count="10">
    <mergeCell ref="B14:C14"/>
    <mergeCell ref="B15:C15"/>
    <mergeCell ref="E14:H14"/>
    <mergeCell ref="E15:H15"/>
    <mergeCell ref="B2:H2"/>
    <mergeCell ref="B5:B6"/>
    <mergeCell ref="C5:D5"/>
    <mergeCell ref="E5:E6"/>
    <mergeCell ref="F5:G5"/>
    <mergeCell ref="H5:H6"/>
  </mergeCells>
  <phoneticPr fontId="31" type="noConversion"/>
  <pageMargins left="0.74791666666666667" right="0.24027777777777778" top="0.98402777777777772" bottom="0.98402777777777772" header="0.51180555555555551" footer="0.5"/>
  <pageSetup paperSize="9" firstPageNumber="0" orientation="landscape" r:id="rId1"/>
  <headerFooter alignWithMargins="0">
    <oddFooter>Page &amp;P</oddFooter>
  </headerFooter>
  <ignoredErrors>
    <ignoredError sqref="E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pane xSplit="6" ySplit="8" topLeftCell="G140" activePane="bottomRight" state="frozen"/>
      <selection pane="topRight" activeCell="G1" sqref="G1"/>
      <selection pane="bottomLeft" activeCell="A140" sqref="A140"/>
      <selection pane="bottomRight" activeCell="A7" sqref="A7"/>
    </sheetView>
  </sheetViews>
  <sheetFormatPr defaultRowHeight="12.75" x14ac:dyDescent="0.2"/>
  <cols>
    <col min="1" max="1" width="3.140625" style="82" customWidth="1"/>
    <col min="2" max="2" width="3.28515625" style="82" customWidth="1"/>
    <col min="3" max="3" width="3.140625" style="82" customWidth="1"/>
    <col min="4" max="4" width="5.28515625" style="82" customWidth="1"/>
    <col min="5" max="5" width="44" style="82" customWidth="1"/>
    <col min="6" max="6" width="6.140625" style="82" customWidth="1"/>
    <col min="7" max="7" width="10.7109375" style="82" customWidth="1"/>
    <col min="8" max="8" width="7.28515625" style="82" customWidth="1"/>
    <col min="9" max="9" width="7.7109375" style="82" customWidth="1"/>
    <col min="10" max="10" width="8" style="82" customWidth="1"/>
    <col min="11" max="11" width="7.5703125" style="82" customWidth="1"/>
    <col min="12" max="16384" width="9.140625" style="82"/>
  </cols>
  <sheetData>
    <row r="1" spans="1:11" x14ac:dyDescent="0.2">
      <c r="J1" s="81" t="s">
        <v>302</v>
      </c>
    </row>
    <row r="4" spans="1:11" ht="15.75" x14ac:dyDescent="0.25">
      <c r="A4" s="680" t="s">
        <v>303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6" spans="1:11" x14ac:dyDescent="0.2">
      <c r="K6" s="83" t="s">
        <v>1</v>
      </c>
    </row>
    <row r="7" spans="1:11" ht="38.25" x14ac:dyDescent="0.2">
      <c r="A7"/>
      <c r="B7" s="84"/>
      <c r="C7" s="84"/>
      <c r="D7" s="84"/>
      <c r="E7" s="85" t="s">
        <v>295</v>
      </c>
      <c r="F7" s="86" t="s">
        <v>3</v>
      </c>
      <c r="G7" s="87" t="s">
        <v>90</v>
      </c>
      <c r="H7" s="88" t="s">
        <v>94</v>
      </c>
      <c r="I7" s="88" t="s">
        <v>95</v>
      </c>
      <c r="J7" s="88" t="s">
        <v>96</v>
      </c>
      <c r="K7" s="89" t="s">
        <v>304</v>
      </c>
    </row>
    <row r="8" spans="1:11" x14ac:dyDescent="0.2">
      <c r="A8" s="90"/>
      <c r="B8" s="84"/>
      <c r="C8" s="84"/>
      <c r="D8" s="84"/>
      <c r="E8" s="85">
        <v>0</v>
      </c>
      <c r="F8" s="91">
        <v>1</v>
      </c>
      <c r="G8" s="92">
        <v>2</v>
      </c>
      <c r="H8" s="92">
        <v>3</v>
      </c>
      <c r="I8" s="92">
        <v>4</v>
      </c>
      <c r="J8" s="93">
        <v>5</v>
      </c>
      <c r="K8" s="94">
        <v>6</v>
      </c>
    </row>
    <row r="9" spans="1:11" ht="15" customHeight="1" x14ac:dyDescent="0.25">
      <c r="A9" s="95" t="s">
        <v>8</v>
      </c>
      <c r="B9" s="95"/>
      <c r="C9" s="95"/>
      <c r="D9" s="668" t="s">
        <v>99</v>
      </c>
      <c r="E9" s="668"/>
      <c r="F9" s="97">
        <v>1</v>
      </c>
      <c r="G9" s="98"/>
      <c r="H9" s="99"/>
      <c r="I9" s="99"/>
      <c r="J9" s="99"/>
      <c r="K9" s="98"/>
    </row>
    <row r="10" spans="1:11" ht="15" customHeight="1" x14ac:dyDescent="0.25">
      <c r="A10" s="675"/>
      <c r="B10" s="87">
        <v>1</v>
      </c>
      <c r="C10" s="95"/>
      <c r="D10" s="668" t="s">
        <v>100</v>
      </c>
      <c r="E10" s="668"/>
      <c r="F10" s="97">
        <v>2</v>
      </c>
      <c r="G10" s="100"/>
      <c r="H10" s="99"/>
      <c r="I10" s="99"/>
      <c r="J10" s="99"/>
      <c r="K10" s="98"/>
    </row>
    <row r="11" spans="1:11" ht="25.5" customHeight="1" x14ac:dyDescent="0.25">
      <c r="A11" s="675"/>
      <c r="B11" s="675"/>
      <c r="C11" s="95" t="s">
        <v>11</v>
      </c>
      <c r="D11" s="668" t="s">
        <v>101</v>
      </c>
      <c r="E11" s="668"/>
      <c r="F11" s="97">
        <v>3</v>
      </c>
      <c r="G11" s="100"/>
      <c r="H11" s="99"/>
      <c r="I11" s="99"/>
      <c r="J11" s="99"/>
      <c r="K11" s="98"/>
    </row>
    <row r="12" spans="1:11" ht="15" x14ac:dyDescent="0.25">
      <c r="A12" s="675"/>
      <c r="B12" s="675"/>
      <c r="C12" s="95"/>
      <c r="D12" s="96" t="s">
        <v>102</v>
      </c>
      <c r="E12" s="96" t="s">
        <v>103</v>
      </c>
      <c r="F12" s="97">
        <v>4</v>
      </c>
      <c r="G12" s="100"/>
      <c r="H12" s="99"/>
      <c r="I12" s="99"/>
      <c r="J12" s="99"/>
      <c r="K12" s="98"/>
    </row>
    <row r="13" spans="1:11" ht="15" x14ac:dyDescent="0.25">
      <c r="A13" s="675"/>
      <c r="B13" s="675"/>
      <c r="C13" s="95"/>
      <c r="D13" s="96" t="s">
        <v>104</v>
      </c>
      <c r="E13" s="96" t="s">
        <v>105</v>
      </c>
      <c r="F13" s="97">
        <v>5</v>
      </c>
      <c r="G13" s="100"/>
      <c r="H13" s="99"/>
      <c r="I13" s="99"/>
      <c r="J13" s="99"/>
      <c r="K13" s="98"/>
    </row>
    <row r="14" spans="1:11" ht="15" x14ac:dyDescent="0.25">
      <c r="A14" s="675"/>
      <c r="B14" s="675"/>
      <c r="C14" s="95"/>
      <c r="D14" s="96" t="s">
        <v>106</v>
      </c>
      <c r="E14" s="96" t="s">
        <v>107</v>
      </c>
      <c r="F14" s="97">
        <v>6</v>
      </c>
      <c r="G14" s="100"/>
      <c r="H14" s="99"/>
      <c r="I14" s="99"/>
      <c r="J14" s="99"/>
      <c r="K14" s="98"/>
    </row>
    <row r="15" spans="1:11" ht="15" x14ac:dyDescent="0.25">
      <c r="A15" s="675"/>
      <c r="B15" s="675"/>
      <c r="C15" s="95"/>
      <c r="D15" s="96" t="s">
        <v>108</v>
      </c>
      <c r="E15" s="96" t="s">
        <v>109</v>
      </c>
      <c r="F15" s="97">
        <v>7</v>
      </c>
      <c r="G15" s="100"/>
      <c r="H15" s="99"/>
      <c r="I15" s="99"/>
      <c r="J15" s="99"/>
      <c r="K15" s="98"/>
    </row>
    <row r="16" spans="1:11" ht="15" customHeight="1" x14ac:dyDescent="0.25">
      <c r="A16" s="675"/>
      <c r="B16" s="675"/>
      <c r="C16" s="95" t="s">
        <v>13</v>
      </c>
      <c r="D16" s="668" t="s">
        <v>110</v>
      </c>
      <c r="E16" s="668"/>
      <c r="F16" s="97">
        <v>8</v>
      </c>
      <c r="G16" s="100"/>
      <c r="H16" s="99"/>
      <c r="I16" s="99"/>
      <c r="J16" s="99"/>
      <c r="K16" s="98"/>
    </row>
    <row r="17" spans="1:11" ht="27" customHeight="1" x14ac:dyDescent="0.25">
      <c r="A17" s="675"/>
      <c r="B17" s="675"/>
      <c r="C17" s="95" t="s">
        <v>59</v>
      </c>
      <c r="D17" s="668" t="s">
        <v>111</v>
      </c>
      <c r="E17" s="668"/>
      <c r="F17" s="97">
        <v>9</v>
      </c>
      <c r="G17" s="100"/>
      <c r="H17" s="99"/>
      <c r="I17" s="99"/>
      <c r="J17" s="99"/>
      <c r="K17" s="98"/>
    </row>
    <row r="18" spans="1:11" ht="15" x14ac:dyDescent="0.25">
      <c r="A18" s="675"/>
      <c r="B18" s="675"/>
      <c r="C18" s="675"/>
      <c r="D18" s="101" t="s">
        <v>112</v>
      </c>
      <c r="E18" s="102" t="s">
        <v>12</v>
      </c>
      <c r="F18" s="97">
        <v>10</v>
      </c>
      <c r="G18" s="100"/>
      <c r="H18" s="99"/>
      <c r="I18" s="99"/>
      <c r="J18" s="99"/>
      <c r="K18" s="98"/>
    </row>
    <row r="19" spans="1:11" ht="15" x14ac:dyDescent="0.25">
      <c r="A19" s="675"/>
      <c r="B19" s="675"/>
      <c r="C19" s="675"/>
      <c r="D19" s="101" t="s">
        <v>113</v>
      </c>
      <c r="E19" s="102" t="s">
        <v>14</v>
      </c>
      <c r="F19" s="97">
        <v>11</v>
      </c>
      <c r="G19" s="100"/>
      <c r="H19" s="99"/>
      <c r="I19" s="99"/>
      <c r="J19" s="99"/>
      <c r="K19" s="98"/>
    </row>
    <row r="20" spans="1:11" ht="15" customHeight="1" x14ac:dyDescent="0.25">
      <c r="A20" s="675"/>
      <c r="B20" s="675"/>
      <c r="C20" s="95" t="s">
        <v>69</v>
      </c>
      <c r="D20" s="668" t="s">
        <v>114</v>
      </c>
      <c r="E20" s="668"/>
      <c r="F20" s="97">
        <v>12</v>
      </c>
      <c r="G20" s="100"/>
      <c r="H20" s="99"/>
      <c r="I20" s="99"/>
      <c r="J20" s="99"/>
      <c r="K20" s="98"/>
    </row>
    <row r="21" spans="1:11" ht="15" customHeight="1" x14ac:dyDescent="0.25">
      <c r="A21" s="675"/>
      <c r="B21" s="675"/>
      <c r="C21" s="95" t="s">
        <v>71</v>
      </c>
      <c r="D21" s="668" t="s">
        <v>115</v>
      </c>
      <c r="E21" s="668"/>
      <c r="F21" s="97">
        <v>13</v>
      </c>
      <c r="G21" s="100"/>
      <c r="H21" s="99"/>
      <c r="I21" s="99"/>
      <c r="J21" s="99"/>
      <c r="K21" s="98"/>
    </row>
    <row r="22" spans="1:11" ht="27" customHeight="1" x14ac:dyDescent="0.25">
      <c r="A22" s="675"/>
      <c r="B22" s="95"/>
      <c r="C22" s="95" t="s">
        <v>116</v>
      </c>
      <c r="D22" s="668" t="s">
        <v>117</v>
      </c>
      <c r="E22" s="668"/>
      <c r="F22" s="97">
        <v>14</v>
      </c>
      <c r="G22" s="98"/>
      <c r="H22" s="99"/>
      <c r="I22" s="99"/>
      <c r="J22" s="99"/>
      <c r="K22" s="98"/>
    </row>
    <row r="23" spans="1:11" ht="15" customHeight="1" x14ac:dyDescent="0.25">
      <c r="A23" s="675"/>
      <c r="B23" s="95"/>
      <c r="C23" s="95"/>
      <c r="D23" s="96" t="s">
        <v>118</v>
      </c>
      <c r="E23" s="96" t="s">
        <v>119</v>
      </c>
      <c r="F23" s="97">
        <v>15</v>
      </c>
      <c r="G23" s="100"/>
      <c r="H23" s="99"/>
      <c r="I23" s="99"/>
      <c r="J23" s="99"/>
      <c r="K23" s="98"/>
    </row>
    <row r="24" spans="1:11" ht="25.5" x14ac:dyDescent="0.25">
      <c r="A24" s="675"/>
      <c r="B24" s="95"/>
      <c r="C24" s="95"/>
      <c r="D24" s="96" t="s">
        <v>120</v>
      </c>
      <c r="E24" s="96" t="s">
        <v>121</v>
      </c>
      <c r="F24" s="97">
        <v>16</v>
      </c>
      <c r="G24" s="100"/>
      <c r="H24" s="99"/>
      <c r="I24" s="99"/>
      <c r="J24" s="99"/>
      <c r="K24" s="98"/>
    </row>
    <row r="25" spans="1:11" ht="15" x14ac:dyDescent="0.25">
      <c r="A25" s="675"/>
      <c r="B25" s="95"/>
      <c r="C25" s="95"/>
      <c r="D25" s="96"/>
      <c r="E25" s="103" t="s">
        <v>122</v>
      </c>
      <c r="F25" s="97">
        <v>17</v>
      </c>
      <c r="G25" s="100"/>
      <c r="H25" s="99"/>
      <c r="I25" s="99"/>
      <c r="J25" s="99"/>
      <c r="K25" s="98"/>
    </row>
    <row r="26" spans="1:11" ht="15" x14ac:dyDescent="0.25">
      <c r="A26" s="675"/>
      <c r="B26" s="95"/>
      <c r="C26" s="95"/>
      <c r="D26" s="96"/>
      <c r="E26" s="103" t="s">
        <v>123</v>
      </c>
      <c r="F26" s="97">
        <v>18</v>
      </c>
      <c r="G26" s="100"/>
      <c r="H26" s="99"/>
      <c r="I26" s="99"/>
      <c r="J26" s="99"/>
      <c r="K26" s="98"/>
    </row>
    <row r="27" spans="1:11" ht="15" customHeight="1" x14ac:dyDescent="0.25">
      <c r="A27" s="675"/>
      <c r="B27" s="95"/>
      <c r="C27" s="95"/>
      <c r="D27" s="96" t="s">
        <v>124</v>
      </c>
      <c r="E27" s="96" t="s">
        <v>125</v>
      </c>
      <c r="F27" s="97">
        <v>19</v>
      </c>
      <c r="G27" s="100"/>
      <c r="H27" s="99"/>
      <c r="I27" s="99"/>
      <c r="J27" s="99"/>
      <c r="K27" s="98"/>
    </row>
    <row r="28" spans="1:11" ht="15" x14ac:dyDescent="0.25">
      <c r="A28" s="675"/>
      <c r="B28" s="95"/>
      <c r="C28" s="95"/>
      <c r="D28" s="96" t="s">
        <v>126</v>
      </c>
      <c r="E28" s="96" t="s">
        <v>127</v>
      </c>
      <c r="F28" s="97">
        <v>20</v>
      </c>
      <c r="G28" s="100"/>
      <c r="H28" s="99"/>
      <c r="I28" s="99"/>
      <c r="J28" s="99"/>
      <c r="K28" s="98"/>
    </row>
    <row r="29" spans="1:11" ht="15" x14ac:dyDescent="0.25">
      <c r="A29" s="675"/>
      <c r="B29" s="95"/>
      <c r="C29" s="95"/>
      <c r="D29" s="96" t="s">
        <v>128</v>
      </c>
      <c r="E29" s="96" t="s">
        <v>109</v>
      </c>
      <c r="F29" s="97">
        <v>21</v>
      </c>
      <c r="G29" s="100"/>
      <c r="H29" s="99"/>
      <c r="I29" s="99"/>
      <c r="J29" s="99"/>
      <c r="K29" s="98"/>
    </row>
    <row r="30" spans="1:11" ht="15.75" customHeight="1" x14ac:dyDescent="0.25">
      <c r="A30" s="675"/>
      <c r="B30" s="95">
        <v>2</v>
      </c>
      <c r="C30" s="95"/>
      <c r="D30" s="668" t="s">
        <v>129</v>
      </c>
      <c r="E30" s="668"/>
      <c r="F30" s="97">
        <v>22</v>
      </c>
      <c r="G30" s="100"/>
      <c r="H30" s="99"/>
      <c r="I30" s="99"/>
      <c r="J30" s="99"/>
      <c r="K30" s="98"/>
    </row>
    <row r="31" spans="1:11" ht="15" customHeight="1" x14ac:dyDescent="0.25">
      <c r="A31" s="675"/>
      <c r="B31" s="675"/>
      <c r="C31" s="95" t="s">
        <v>11</v>
      </c>
      <c r="D31" s="676" t="s">
        <v>130</v>
      </c>
      <c r="E31" s="676"/>
      <c r="F31" s="97">
        <v>23</v>
      </c>
      <c r="G31" s="100"/>
      <c r="H31" s="99"/>
      <c r="I31" s="99"/>
      <c r="J31" s="99"/>
      <c r="K31" s="98"/>
    </row>
    <row r="32" spans="1:11" ht="15" customHeight="1" x14ac:dyDescent="0.25">
      <c r="A32" s="675"/>
      <c r="B32" s="675"/>
      <c r="C32" s="95" t="s">
        <v>13</v>
      </c>
      <c r="D32" s="676" t="s">
        <v>131</v>
      </c>
      <c r="E32" s="676"/>
      <c r="F32" s="97">
        <v>24</v>
      </c>
      <c r="G32" s="100"/>
      <c r="H32" s="99"/>
      <c r="I32" s="99"/>
      <c r="J32" s="99"/>
      <c r="K32" s="98"/>
    </row>
    <row r="33" spans="1:13" ht="15" customHeight="1" x14ac:dyDescent="0.25">
      <c r="A33" s="675"/>
      <c r="B33" s="675"/>
      <c r="C33" s="95" t="s">
        <v>59</v>
      </c>
      <c r="D33" s="676" t="s">
        <v>132</v>
      </c>
      <c r="E33" s="676"/>
      <c r="F33" s="97">
        <v>25</v>
      </c>
      <c r="G33" s="100"/>
      <c r="H33" s="99"/>
      <c r="I33" s="99"/>
      <c r="J33" s="99"/>
      <c r="K33" s="98"/>
      <c r="M33" s="37"/>
    </row>
    <row r="34" spans="1:13" ht="15" customHeight="1" x14ac:dyDescent="0.25">
      <c r="A34" s="675"/>
      <c r="B34" s="675"/>
      <c r="C34" s="95" t="s">
        <v>69</v>
      </c>
      <c r="D34" s="676" t="s">
        <v>133</v>
      </c>
      <c r="E34" s="676"/>
      <c r="F34" s="97">
        <v>26</v>
      </c>
      <c r="G34" s="100"/>
      <c r="H34" s="99"/>
      <c r="I34" s="99"/>
      <c r="J34" s="99"/>
      <c r="K34" s="98"/>
    </row>
    <row r="35" spans="1:13" ht="15" customHeight="1" x14ac:dyDescent="0.25">
      <c r="A35" s="675"/>
      <c r="B35" s="675"/>
      <c r="C35" s="95" t="s">
        <v>71</v>
      </c>
      <c r="D35" s="676" t="s">
        <v>134</v>
      </c>
      <c r="E35" s="676"/>
      <c r="F35" s="97">
        <v>27</v>
      </c>
      <c r="G35" s="100"/>
      <c r="H35" s="99"/>
      <c r="I35" s="99"/>
      <c r="J35" s="99"/>
      <c r="K35" s="98"/>
    </row>
    <row r="36" spans="1:13" ht="15" customHeight="1" x14ac:dyDescent="0.25">
      <c r="A36" s="675"/>
      <c r="B36" s="95">
        <v>3</v>
      </c>
      <c r="C36" s="95"/>
      <c r="D36" s="676" t="s">
        <v>16</v>
      </c>
      <c r="E36" s="676"/>
      <c r="F36" s="97">
        <v>28</v>
      </c>
      <c r="G36" s="100"/>
      <c r="H36" s="99"/>
      <c r="I36" s="99"/>
      <c r="J36" s="99"/>
      <c r="K36" s="98"/>
    </row>
    <row r="37" spans="1:13" ht="15" customHeight="1" x14ac:dyDescent="0.25">
      <c r="A37" s="95" t="s">
        <v>17</v>
      </c>
      <c r="B37" s="676" t="s">
        <v>135</v>
      </c>
      <c r="C37" s="676"/>
      <c r="D37" s="676"/>
      <c r="E37" s="676"/>
      <c r="F37" s="97">
        <v>29</v>
      </c>
      <c r="G37" s="100"/>
      <c r="H37" s="99"/>
      <c r="I37" s="99"/>
      <c r="J37" s="99"/>
      <c r="K37" s="98"/>
    </row>
    <row r="38" spans="1:13" ht="15" customHeight="1" x14ac:dyDescent="0.25">
      <c r="A38" s="675"/>
      <c r="B38" s="95">
        <v>1</v>
      </c>
      <c r="C38" s="668" t="s">
        <v>136</v>
      </c>
      <c r="D38" s="668"/>
      <c r="E38" s="668"/>
      <c r="F38" s="97">
        <v>30</v>
      </c>
      <c r="G38" s="100"/>
      <c r="H38" s="99"/>
      <c r="I38" s="99"/>
      <c r="J38" s="99"/>
      <c r="K38" s="98"/>
    </row>
    <row r="39" spans="1:13" ht="15" customHeight="1" x14ac:dyDescent="0.25">
      <c r="A39" s="675"/>
      <c r="B39" s="675"/>
      <c r="C39" s="668" t="s">
        <v>137</v>
      </c>
      <c r="D39" s="668"/>
      <c r="E39" s="668"/>
      <c r="F39" s="97">
        <v>31</v>
      </c>
      <c r="G39" s="100"/>
      <c r="H39" s="99"/>
      <c r="I39" s="99"/>
      <c r="J39" s="99"/>
      <c r="K39" s="98"/>
    </row>
    <row r="40" spans="1:13" ht="15" customHeight="1" x14ac:dyDescent="0.25">
      <c r="A40" s="675"/>
      <c r="B40" s="675"/>
      <c r="C40" s="95" t="s">
        <v>138</v>
      </c>
      <c r="D40" s="668" t="s">
        <v>139</v>
      </c>
      <c r="E40" s="668"/>
      <c r="F40" s="97">
        <v>32</v>
      </c>
      <c r="G40" s="100"/>
      <c r="H40" s="99"/>
      <c r="I40" s="99"/>
      <c r="J40" s="99"/>
      <c r="K40" s="98"/>
    </row>
    <row r="41" spans="1:13" ht="15" customHeight="1" x14ac:dyDescent="0.25">
      <c r="A41" s="675"/>
      <c r="B41" s="675"/>
      <c r="C41" s="95" t="s">
        <v>11</v>
      </c>
      <c r="D41" s="668" t="s">
        <v>140</v>
      </c>
      <c r="E41" s="668"/>
      <c r="F41" s="97">
        <v>33</v>
      </c>
      <c r="G41" s="100"/>
      <c r="H41" s="99"/>
      <c r="I41" s="99"/>
      <c r="J41" s="99"/>
      <c r="K41" s="98"/>
    </row>
    <row r="42" spans="1:13" ht="15" customHeight="1" x14ac:dyDescent="0.25">
      <c r="A42" s="675"/>
      <c r="B42" s="675"/>
      <c r="C42" s="95" t="s">
        <v>13</v>
      </c>
      <c r="D42" s="668" t="s">
        <v>141</v>
      </c>
      <c r="E42" s="668"/>
      <c r="F42" s="97">
        <v>34</v>
      </c>
      <c r="G42" s="100"/>
      <c r="H42" s="99"/>
      <c r="I42" s="99"/>
      <c r="J42" s="99"/>
      <c r="K42" s="98"/>
    </row>
    <row r="43" spans="1:13" ht="13.5" customHeight="1" x14ac:dyDescent="0.25">
      <c r="A43" s="675"/>
      <c r="B43" s="675"/>
      <c r="C43" s="95"/>
      <c r="D43" s="96" t="s">
        <v>142</v>
      </c>
      <c r="E43" s="96" t="s">
        <v>143</v>
      </c>
      <c r="F43" s="97">
        <v>35</v>
      </c>
      <c r="G43" s="100"/>
      <c r="H43" s="99"/>
      <c r="I43" s="99"/>
      <c r="J43" s="99"/>
      <c r="K43" s="98"/>
    </row>
    <row r="44" spans="1:13" ht="15.75" customHeight="1" x14ac:dyDescent="0.25">
      <c r="A44" s="675"/>
      <c r="B44" s="675"/>
      <c r="C44" s="95"/>
      <c r="D44" s="96" t="s">
        <v>144</v>
      </c>
      <c r="E44" s="96" t="s">
        <v>145</v>
      </c>
      <c r="F44" s="97">
        <v>36</v>
      </c>
      <c r="G44" s="100"/>
      <c r="H44" s="99"/>
      <c r="I44" s="99"/>
      <c r="J44" s="99"/>
      <c r="K44" s="98"/>
    </row>
    <row r="45" spans="1:13" ht="15.75" customHeight="1" x14ac:dyDescent="0.25">
      <c r="A45" s="675"/>
      <c r="B45" s="675"/>
      <c r="C45" s="95" t="s">
        <v>59</v>
      </c>
      <c r="D45" s="668" t="s">
        <v>146</v>
      </c>
      <c r="E45" s="668"/>
      <c r="F45" s="97">
        <v>37</v>
      </c>
      <c r="G45" s="100"/>
      <c r="H45" s="99"/>
      <c r="I45" s="99"/>
      <c r="J45" s="99"/>
      <c r="K45" s="98"/>
    </row>
    <row r="46" spans="1:13" ht="15" customHeight="1" x14ac:dyDescent="0.25">
      <c r="A46" s="675"/>
      <c r="B46" s="675"/>
      <c r="C46" s="95" t="s">
        <v>69</v>
      </c>
      <c r="D46" s="668" t="s">
        <v>147</v>
      </c>
      <c r="E46" s="668"/>
      <c r="F46" s="97">
        <v>38</v>
      </c>
      <c r="G46" s="100"/>
      <c r="H46" s="99"/>
      <c r="I46" s="99"/>
      <c r="J46" s="99"/>
      <c r="K46" s="98"/>
    </row>
    <row r="47" spans="1:13" ht="15" customHeight="1" x14ac:dyDescent="0.25">
      <c r="A47" s="675"/>
      <c r="B47" s="675"/>
      <c r="C47" s="95" t="s">
        <v>71</v>
      </c>
      <c r="D47" s="668" t="s">
        <v>148</v>
      </c>
      <c r="E47" s="668"/>
      <c r="F47" s="97">
        <v>39</v>
      </c>
      <c r="G47" s="100"/>
      <c r="H47" s="99"/>
      <c r="I47" s="99"/>
      <c r="J47" s="99"/>
      <c r="K47" s="98"/>
    </row>
    <row r="48" spans="1:13" ht="25.5" customHeight="1" x14ac:dyDescent="0.25">
      <c r="A48" s="675"/>
      <c r="B48" s="675"/>
      <c r="C48" s="95" t="s">
        <v>149</v>
      </c>
      <c r="D48" s="676" t="s">
        <v>150</v>
      </c>
      <c r="E48" s="676"/>
      <c r="F48" s="97">
        <v>40</v>
      </c>
      <c r="G48" s="100"/>
      <c r="H48" s="99"/>
      <c r="I48" s="99"/>
      <c r="J48" s="99"/>
      <c r="K48" s="98"/>
    </row>
    <row r="49" spans="1:11" ht="22.5" customHeight="1" x14ac:dyDescent="0.25">
      <c r="A49" s="675"/>
      <c r="B49" s="675"/>
      <c r="C49" s="95" t="s">
        <v>11</v>
      </c>
      <c r="D49" s="676" t="s">
        <v>151</v>
      </c>
      <c r="E49" s="676"/>
      <c r="F49" s="97">
        <v>41</v>
      </c>
      <c r="G49" s="100"/>
      <c r="H49" s="99"/>
      <c r="I49" s="99"/>
      <c r="J49" s="99"/>
      <c r="K49" s="98"/>
    </row>
    <row r="50" spans="1:11" ht="22.5" customHeight="1" x14ac:dyDescent="0.25">
      <c r="A50" s="675"/>
      <c r="B50" s="675"/>
      <c r="C50" s="95" t="s">
        <v>152</v>
      </c>
      <c r="D50" s="676" t="s">
        <v>153</v>
      </c>
      <c r="E50" s="676"/>
      <c r="F50" s="97">
        <v>42</v>
      </c>
      <c r="G50" s="100"/>
      <c r="H50" s="99"/>
      <c r="I50" s="99"/>
      <c r="J50" s="99"/>
      <c r="K50" s="98"/>
    </row>
    <row r="51" spans="1:11" ht="21.75" customHeight="1" x14ac:dyDescent="0.25">
      <c r="A51" s="675"/>
      <c r="B51" s="675"/>
      <c r="C51" s="95"/>
      <c r="D51" s="104" t="s">
        <v>142</v>
      </c>
      <c r="E51" s="104" t="s">
        <v>154</v>
      </c>
      <c r="F51" s="97">
        <v>43</v>
      </c>
      <c r="G51" s="100"/>
      <c r="H51" s="99"/>
      <c r="I51" s="99"/>
      <c r="J51" s="99"/>
      <c r="K51" s="98"/>
    </row>
    <row r="52" spans="1:11" ht="15" x14ac:dyDescent="0.25">
      <c r="A52" s="675"/>
      <c r="B52" s="675"/>
      <c r="C52" s="95"/>
      <c r="D52" s="104" t="s">
        <v>144</v>
      </c>
      <c r="E52" s="104" t="s">
        <v>155</v>
      </c>
      <c r="F52" s="97">
        <v>44</v>
      </c>
      <c r="G52" s="100"/>
      <c r="H52" s="99"/>
      <c r="I52" s="99"/>
      <c r="J52" s="99"/>
      <c r="K52" s="98"/>
    </row>
    <row r="53" spans="1:11" ht="18" customHeight="1" x14ac:dyDescent="0.25">
      <c r="A53" s="675"/>
      <c r="B53" s="675"/>
      <c r="C53" s="95" t="s">
        <v>59</v>
      </c>
      <c r="D53" s="676" t="s">
        <v>156</v>
      </c>
      <c r="E53" s="676"/>
      <c r="F53" s="97">
        <v>45</v>
      </c>
      <c r="G53" s="100"/>
      <c r="H53" s="99"/>
      <c r="I53" s="99"/>
      <c r="J53" s="99"/>
      <c r="K53" s="98"/>
    </row>
    <row r="54" spans="1:11" ht="25.5" customHeight="1" x14ac:dyDescent="0.25">
      <c r="A54" s="675"/>
      <c r="B54" s="675"/>
      <c r="C54" s="95" t="s">
        <v>157</v>
      </c>
      <c r="D54" s="676" t="s">
        <v>305</v>
      </c>
      <c r="E54" s="676"/>
      <c r="F54" s="97">
        <v>46</v>
      </c>
      <c r="G54" s="100"/>
      <c r="H54" s="99"/>
      <c r="I54" s="99"/>
      <c r="J54" s="99"/>
      <c r="K54" s="98"/>
    </row>
    <row r="55" spans="1:11" ht="15" customHeight="1" x14ac:dyDescent="0.25">
      <c r="A55" s="675"/>
      <c r="B55" s="675"/>
      <c r="C55" s="95" t="s">
        <v>11</v>
      </c>
      <c r="D55" s="676" t="s">
        <v>159</v>
      </c>
      <c r="E55" s="676"/>
      <c r="F55" s="97">
        <v>47</v>
      </c>
      <c r="G55" s="100"/>
      <c r="H55" s="99"/>
      <c r="I55" s="99"/>
      <c r="J55" s="99"/>
      <c r="K55" s="98"/>
    </row>
    <row r="56" spans="1:11" ht="15" customHeight="1" x14ac:dyDescent="0.25">
      <c r="A56" s="675"/>
      <c r="B56" s="675"/>
      <c r="C56" s="95" t="s">
        <v>13</v>
      </c>
      <c r="D56" s="676" t="s">
        <v>160</v>
      </c>
      <c r="E56" s="676"/>
      <c r="F56" s="97">
        <v>48</v>
      </c>
      <c r="G56" s="100"/>
      <c r="H56" s="99"/>
      <c r="I56" s="99"/>
      <c r="J56" s="99"/>
      <c r="K56" s="98"/>
    </row>
    <row r="57" spans="1:11" ht="21" customHeight="1" x14ac:dyDescent="0.25">
      <c r="A57" s="675"/>
      <c r="B57" s="675"/>
      <c r="C57" s="95"/>
      <c r="D57" s="105" t="s">
        <v>142</v>
      </c>
      <c r="E57" s="105" t="s">
        <v>161</v>
      </c>
      <c r="F57" s="97">
        <v>49</v>
      </c>
      <c r="G57" s="100"/>
      <c r="H57" s="99"/>
      <c r="I57" s="99"/>
      <c r="J57" s="99"/>
      <c r="K57" s="98"/>
    </row>
    <row r="58" spans="1:11" ht="24" customHeight="1" x14ac:dyDescent="0.25">
      <c r="A58" s="675"/>
      <c r="B58" s="675"/>
      <c r="C58" s="95" t="s">
        <v>59</v>
      </c>
      <c r="D58" s="676" t="s">
        <v>162</v>
      </c>
      <c r="E58" s="676"/>
      <c r="F58" s="97">
        <v>50</v>
      </c>
      <c r="G58" s="100"/>
      <c r="H58" s="99"/>
      <c r="I58" s="99"/>
      <c r="J58" s="99"/>
      <c r="K58" s="98"/>
    </row>
    <row r="59" spans="1:11" ht="15" x14ac:dyDescent="0.25">
      <c r="A59" s="675"/>
      <c r="B59" s="675"/>
      <c r="C59" s="95"/>
      <c r="D59" s="105" t="s">
        <v>163</v>
      </c>
      <c r="E59" s="105" t="s">
        <v>164</v>
      </c>
      <c r="F59" s="97">
        <v>51</v>
      </c>
      <c r="G59" s="100"/>
      <c r="H59" s="99"/>
      <c r="I59" s="99"/>
      <c r="J59" s="99"/>
      <c r="K59" s="98"/>
    </row>
    <row r="60" spans="1:11" ht="15" customHeight="1" x14ac:dyDescent="0.25">
      <c r="A60" s="675"/>
      <c r="B60" s="675"/>
      <c r="C60" s="95"/>
      <c r="D60" s="105"/>
      <c r="E60" s="26" t="s">
        <v>165</v>
      </c>
      <c r="F60" s="97">
        <v>52</v>
      </c>
      <c r="G60" s="100"/>
      <c r="H60" s="99"/>
      <c r="I60" s="99"/>
      <c r="J60" s="99"/>
      <c r="K60" s="98"/>
    </row>
    <row r="61" spans="1:11" ht="15" x14ac:dyDescent="0.25">
      <c r="A61" s="675"/>
      <c r="B61" s="675"/>
      <c r="C61" s="95"/>
      <c r="D61" s="105" t="s">
        <v>166</v>
      </c>
      <c r="E61" s="105" t="s">
        <v>167</v>
      </c>
      <c r="F61" s="97">
        <v>53</v>
      </c>
      <c r="G61" s="100"/>
      <c r="H61" s="99"/>
      <c r="I61" s="99"/>
      <c r="J61" s="99"/>
      <c r="K61" s="98"/>
    </row>
    <row r="62" spans="1:11" ht="38.25" x14ac:dyDescent="0.25">
      <c r="A62" s="675"/>
      <c r="B62" s="675"/>
      <c r="C62" s="95"/>
      <c r="D62" s="105"/>
      <c r="E62" s="26" t="s">
        <v>168</v>
      </c>
      <c r="F62" s="97">
        <v>54</v>
      </c>
      <c r="G62" s="100"/>
      <c r="H62" s="99"/>
      <c r="I62" s="99"/>
      <c r="J62" s="99"/>
      <c r="K62" s="98"/>
    </row>
    <row r="63" spans="1:11" ht="39" customHeight="1" x14ac:dyDescent="0.25">
      <c r="A63" s="675"/>
      <c r="B63" s="675"/>
      <c r="C63" s="95"/>
      <c r="D63" s="105"/>
      <c r="E63" s="26" t="s">
        <v>169</v>
      </c>
      <c r="F63" s="97">
        <v>55</v>
      </c>
      <c r="G63" s="100"/>
      <c r="H63" s="99"/>
      <c r="I63" s="99"/>
      <c r="J63" s="99"/>
      <c r="K63" s="98"/>
    </row>
    <row r="64" spans="1:11" ht="15" x14ac:dyDescent="0.25">
      <c r="A64" s="675"/>
      <c r="B64" s="675"/>
      <c r="C64" s="95"/>
      <c r="D64" s="105"/>
      <c r="E64" s="26" t="s">
        <v>170</v>
      </c>
      <c r="F64" s="97">
        <v>56</v>
      </c>
      <c r="G64" s="100"/>
      <c r="H64" s="99"/>
      <c r="I64" s="99"/>
      <c r="J64" s="99"/>
      <c r="K64" s="98"/>
    </row>
    <row r="65" spans="1:11" ht="15" customHeight="1" x14ac:dyDescent="0.25">
      <c r="A65" s="675"/>
      <c r="B65" s="675"/>
      <c r="C65" s="95" t="s">
        <v>69</v>
      </c>
      <c r="D65" s="668" t="s">
        <v>306</v>
      </c>
      <c r="E65" s="668"/>
      <c r="F65" s="97">
        <v>57</v>
      </c>
      <c r="G65" s="100"/>
      <c r="H65" s="99"/>
      <c r="I65" s="99"/>
      <c r="J65" s="99"/>
      <c r="K65" s="98"/>
    </row>
    <row r="66" spans="1:11" ht="15" customHeight="1" x14ac:dyDescent="0.25">
      <c r="A66" s="675"/>
      <c r="B66" s="675"/>
      <c r="C66" s="95"/>
      <c r="D66" s="96" t="s">
        <v>172</v>
      </c>
      <c r="E66" s="106" t="s">
        <v>307</v>
      </c>
      <c r="F66" s="97">
        <v>58</v>
      </c>
      <c r="G66" s="100"/>
      <c r="H66" s="99"/>
      <c r="I66" s="99"/>
      <c r="J66" s="99"/>
      <c r="K66" s="98"/>
    </row>
    <row r="67" spans="1:11" ht="15" x14ac:dyDescent="0.25">
      <c r="A67" s="675"/>
      <c r="B67" s="675"/>
      <c r="C67" s="95"/>
      <c r="D67" s="96" t="s">
        <v>174</v>
      </c>
      <c r="E67" s="106" t="s">
        <v>308</v>
      </c>
      <c r="F67" s="97">
        <v>59</v>
      </c>
      <c r="G67" s="100"/>
      <c r="H67" s="99"/>
      <c r="I67" s="99"/>
      <c r="J67" s="99"/>
      <c r="K67" s="98"/>
    </row>
    <row r="68" spans="1:11" ht="26.25" x14ac:dyDescent="0.25">
      <c r="A68" s="675"/>
      <c r="B68" s="675"/>
      <c r="C68" s="95"/>
      <c r="D68" s="96" t="s">
        <v>175</v>
      </c>
      <c r="E68" s="106" t="s">
        <v>309</v>
      </c>
      <c r="F68" s="97">
        <v>60</v>
      </c>
      <c r="G68" s="100"/>
      <c r="H68" s="99"/>
      <c r="I68" s="99"/>
      <c r="J68" s="99"/>
      <c r="K68" s="98"/>
    </row>
    <row r="69" spans="1:11" ht="15" x14ac:dyDescent="0.25">
      <c r="A69" s="675"/>
      <c r="B69" s="675"/>
      <c r="C69" s="95"/>
      <c r="D69" s="96" t="s">
        <v>177</v>
      </c>
      <c r="E69" s="106" t="s">
        <v>310</v>
      </c>
      <c r="F69" s="97">
        <v>61</v>
      </c>
      <c r="G69" s="100"/>
      <c r="H69" s="99"/>
      <c r="I69" s="99"/>
      <c r="J69" s="99"/>
      <c r="K69" s="98"/>
    </row>
    <row r="70" spans="1:11" ht="15" customHeight="1" x14ac:dyDescent="0.25">
      <c r="A70" s="675"/>
      <c r="B70" s="675"/>
      <c r="C70" s="95" t="s">
        <v>71</v>
      </c>
      <c r="D70" s="668" t="s">
        <v>179</v>
      </c>
      <c r="E70" s="668"/>
      <c r="F70" s="97">
        <v>62</v>
      </c>
      <c r="G70" s="100"/>
      <c r="H70" s="99"/>
      <c r="I70" s="99"/>
      <c r="J70" s="99"/>
      <c r="K70" s="98"/>
    </row>
    <row r="71" spans="1:11" ht="15" customHeight="1" x14ac:dyDescent="0.25">
      <c r="A71" s="675"/>
      <c r="B71" s="675"/>
      <c r="C71" s="95" t="s">
        <v>116</v>
      </c>
      <c r="D71" s="668" t="s">
        <v>180</v>
      </c>
      <c r="E71" s="668"/>
      <c r="F71" s="97">
        <v>63</v>
      </c>
      <c r="G71" s="100"/>
      <c r="H71" s="99"/>
      <c r="I71" s="99"/>
      <c r="J71" s="99"/>
      <c r="K71" s="98"/>
    </row>
    <row r="72" spans="1:11" ht="15" customHeight="1" x14ac:dyDescent="0.25">
      <c r="A72" s="675"/>
      <c r="B72" s="675"/>
      <c r="C72" s="95"/>
      <c r="D72" s="668" t="s">
        <v>181</v>
      </c>
      <c r="E72" s="668"/>
      <c r="F72" s="97">
        <v>64</v>
      </c>
      <c r="G72" s="100"/>
      <c r="H72" s="99"/>
      <c r="I72" s="99"/>
      <c r="J72" s="99"/>
      <c r="K72" s="98"/>
    </row>
    <row r="73" spans="1:11" ht="15" customHeight="1" x14ac:dyDescent="0.25">
      <c r="A73" s="675"/>
      <c r="B73" s="675"/>
      <c r="C73" s="95"/>
      <c r="D73" s="679" t="s">
        <v>182</v>
      </c>
      <c r="E73" s="679"/>
      <c r="F73" s="97">
        <v>65</v>
      </c>
      <c r="G73" s="100"/>
      <c r="H73" s="99"/>
      <c r="I73" s="99"/>
      <c r="J73" s="99"/>
      <c r="K73" s="98"/>
    </row>
    <row r="74" spans="1:11" ht="15" customHeight="1" x14ac:dyDescent="0.25">
      <c r="A74" s="675"/>
      <c r="B74" s="675"/>
      <c r="C74" s="95"/>
      <c r="D74" s="679" t="s">
        <v>183</v>
      </c>
      <c r="E74" s="679"/>
      <c r="F74" s="97">
        <v>66</v>
      </c>
      <c r="G74" s="100"/>
      <c r="H74" s="99"/>
      <c r="I74" s="99"/>
      <c r="J74" s="99"/>
      <c r="K74" s="98"/>
    </row>
    <row r="75" spans="1:11" ht="15" customHeight="1" x14ac:dyDescent="0.25">
      <c r="A75" s="675"/>
      <c r="B75" s="675"/>
      <c r="C75" s="95" t="s">
        <v>184</v>
      </c>
      <c r="D75" s="668" t="s">
        <v>185</v>
      </c>
      <c r="E75" s="668"/>
      <c r="F75" s="97">
        <v>67</v>
      </c>
      <c r="G75" s="100"/>
      <c r="H75" s="99"/>
      <c r="I75" s="99"/>
      <c r="J75" s="99"/>
      <c r="K75" s="98"/>
    </row>
    <row r="76" spans="1:11" ht="15" customHeight="1" x14ac:dyDescent="0.25">
      <c r="A76" s="675"/>
      <c r="B76" s="675"/>
      <c r="C76" s="95" t="s">
        <v>186</v>
      </c>
      <c r="D76" s="668" t="s">
        <v>187</v>
      </c>
      <c r="E76" s="668"/>
      <c r="F76" s="97">
        <v>68</v>
      </c>
      <c r="G76" s="100"/>
      <c r="H76" s="99"/>
      <c r="I76" s="99"/>
      <c r="J76" s="99"/>
      <c r="K76" s="98"/>
    </row>
    <row r="77" spans="1:11" ht="15" customHeight="1" x14ac:dyDescent="0.25">
      <c r="A77" s="675"/>
      <c r="B77" s="675"/>
      <c r="C77" s="95" t="s">
        <v>188</v>
      </c>
      <c r="D77" s="668" t="s">
        <v>189</v>
      </c>
      <c r="E77" s="668"/>
      <c r="F77" s="97">
        <v>69</v>
      </c>
      <c r="G77" s="100"/>
      <c r="H77" s="99"/>
      <c r="I77" s="99"/>
      <c r="J77" s="99"/>
      <c r="K77" s="98"/>
    </row>
    <row r="78" spans="1:11" ht="15" x14ac:dyDescent="0.25">
      <c r="A78" s="675"/>
      <c r="B78" s="675"/>
      <c r="C78" s="95"/>
      <c r="D78" s="96" t="s">
        <v>190</v>
      </c>
      <c r="E78" s="96" t="s">
        <v>191</v>
      </c>
      <c r="F78" s="97">
        <v>70</v>
      </c>
      <c r="G78" s="100"/>
      <c r="H78" s="99"/>
      <c r="I78" s="99"/>
      <c r="J78" s="99"/>
      <c r="K78" s="98"/>
    </row>
    <row r="79" spans="1:11" ht="15" customHeight="1" x14ac:dyDescent="0.25">
      <c r="A79" s="675"/>
      <c r="B79" s="675"/>
      <c r="C79" s="95"/>
      <c r="D79" s="96" t="s">
        <v>192</v>
      </c>
      <c r="E79" s="96" t="s">
        <v>193</v>
      </c>
      <c r="F79" s="97">
        <v>71</v>
      </c>
      <c r="G79" s="100"/>
      <c r="H79" s="99"/>
      <c r="I79" s="99"/>
      <c r="J79" s="99"/>
      <c r="K79" s="98"/>
    </row>
    <row r="80" spans="1:11" ht="15" x14ac:dyDescent="0.25">
      <c r="A80" s="675"/>
      <c r="B80" s="675"/>
      <c r="C80" s="95"/>
      <c r="D80" s="96" t="s">
        <v>194</v>
      </c>
      <c r="E80" s="96" t="s">
        <v>195</v>
      </c>
      <c r="F80" s="97">
        <v>72</v>
      </c>
      <c r="G80" s="100"/>
      <c r="H80" s="99"/>
      <c r="I80" s="99"/>
      <c r="J80" s="99"/>
      <c r="K80" s="98"/>
    </row>
    <row r="81" spans="1:11" ht="15" customHeight="1" x14ac:dyDescent="0.25">
      <c r="A81" s="675"/>
      <c r="B81" s="675"/>
      <c r="C81" s="95"/>
      <c r="D81" s="96" t="s">
        <v>196</v>
      </c>
      <c r="E81" s="96" t="s">
        <v>197</v>
      </c>
      <c r="F81" s="97">
        <v>73</v>
      </c>
      <c r="G81" s="100"/>
      <c r="H81" s="99"/>
      <c r="I81" s="99"/>
      <c r="J81" s="99"/>
      <c r="K81" s="98"/>
    </row>
    <row r="82" spans="1:11" ht="17.25" customHeight="1" x14ac:dyDescent="0.25">
      <c r="A82" s="675"/>
      <c r="B82" s="675"/>
      <c r="C82" s="95"/>
      <c r="D82" s="96"/>
      <c r="E82" s="96" t="s">
        <v>198</v>
      </c>
      <c r="F82" s="97">
        <v>74</v>
      </c>
      <c r="G82" s="100"/>
      <c r="H82" s="99"/>
      <c r="I82" s="99"/>
      <c r="J82" s="99"/>
      <c r="K82" s="98"/>
    </row>
    <row r="83" spans="1:11" ht="17.25" customHeight="1" x14ac:dyDescent="0.25">
      <c r="A83" s="675"/>
      <c r="B83" s="675"/>
      <c r="C83" s="95"/>
      <c r="D83" s="96" t="s">
        <v>199</v>
      </c>
      <c r="E83" s="96" t="s">
        <v>200</v>
      </c>
      <c r="F83" s="97">
        <v>75</v>
      </c>
      <c r="G83" s="100"/>
      <c r="H83" s="99"/>
      <c r="I83" s="99"/>
      <c r="J83" s="99"/>
      <c r="K83" s="98"/>
    </row>
    <row r="84" spans="1:11" ht="38.25" x14ac:dyDescent="0.25">
      <c r="A84" s="675"/>
      <c r="B84" s="675"/>
      <c r="C84" s="95"/>
      <c r="D84" s="96" t="s">
        <v>201</v>
      </c>
      <c r="E84" s="96" t="s">
        <v>202</v>
      </c>
      <c r="F84" s="97">
        <v>76</v>
      </c>
      <c r="G84" s="100"/>
      <c r="H84" s="99"/>
      <c r="I84" s="99"/>
      <c r="J84" s="99"/>
      <c r="K84" s="98"/>
    </row>
    <row r="85" spans="1:11" ht="25.5" x14ac:dyDescent="0.25">
      <c r="A85" s="675"/>
      <c r="B85" s="675"/>
      <c r="C85" s="95"/>
      <c r="D85" s="96" t="s">
        <v>203</v>
      </c>
      <c r="E85" s="96" t="s">
        <v>204</v>
      </c>
      <c r="F85" s="97">
        <v>77</v>
      </c>
      <c r="G85" s="100"/>
      <c r="H85" s="99"/>
      <c r="I85" s="99"/>
      <c r="J85" s="99"/>
      <c r="K85" s="98"/>
    </row>
    <row r="86" spans="1:11" ht="15" customHeight="1" x14ac:dyDescent="0.25">
      <c r="A86" s="675"/>
      <c r="B86" s="675"/>
      <c r="C86" s="95" t="s">
        <v>205</v>
      </c>
      <c r="D86" s="668" t="s">
        <v>72</v>
      </c>
      <c r="E86" s="668"/>
      <c r="F86" s="97">
        <v>78</v>
      </c>
      <c r="G86" s="100"/>
      <c r="H86" s="99"/>
      <c r="I86" s="99"/>
      <c r="J86" s="99"/>
      <c r="K86" s="98"/>
    </row>
    <row r="87" spans="1:11" ht="25.5" customHeight="1" x14ac:dyDescent="0.25">
      <c r="A87" s="675"/>
      <c r="B87" s="675"/>
      <c r="C87" s="676" t="s">
        <v>206</v>
      </c>
      <c r="D87" s="676"/>
      <c r="E87" s="676"/>
      <c r="F87" s="97">
        <v>79</v>
      </c>
      <c r="G87" s="100"/>
      <c r="H87" s="99"/>
      <c r="I87" s="99"/>
      <c r="J87" s="99"/>
      <c r="K87" s="98"/>
    </row>
    <row r="88" spans="1:11" ht="27.75" customHeight="1" x14ac:dyDescent="0.25">
      <c r="A88" s="675"/>
      <c r="B88" s="675"/>
      <c r="C88" s="95" t="s">
        <v>11</v>
      </c>
      <c r="D88" s="678" t="s">
        <v>207</v>
      </c>
      <c r="E88" s="678"/>
      <c r="F88" s="97">
        <v>80</v>
      </c>
      <c r="G88" s="100"/>
      <c r="H88" s="99"/>
      <c r="I88" s="99"/>
      <c r="J88" s="99"/>
      <c r="K88" s="98"/>
    </row>
    <row r="89" spans="1:11" ht="15" customHeight="1" x14ac:dyDescent="0.25">
      <c r="A89" s="675"/>
      <c r="B89" s="675"/>
      <c r="C89" s="95" t="s">
        <v>13</v>
      </c>
      <c r="D89" s="677" t="s">
        <v>208</v>
      </c>
      <c r="E89" s="677"/>
      <c r="F89" s="97">
        <v>81</v>
      </c>
      <c r="G89" s="100"/>
      <c r="H89" s="99"/>
      <c r="I89" s="99"/>
      <c r="J89" s="99"/>
      <c r="K89" s="98"/>
    </row>
    <row r="90" spans="1:11" ht="15" customHeight="1" x14ac:dyDescent="0.25">
      <c r="A90" s="675"/>
      <c r="B90" s="675"/>
      <c r="C90" s="95" t="s">
        <v>59</v>
      </c>
      <c r="D90" s="677" t="s">
        <v>209</v>
      </c>
      <c r="E90" s="677"/>
      <c r="F90" s="97">
        <v>82</v>
      </c>
      <c r="G90" s="100"/>
      <c r="H90" s="99"/>
      <c r="I90" s="99"/>
      <c r="J90" s="99"/>
      <c r="K90" s="98"/>
    </row>
    <row r="91" spans="1:11" ht="15" customHeight="1" x14ac:dyDescent="0.25">
      <c r="A91" s="675"/>
      <c r="B91" s="675"/>
      <c r="C91" s="95" t="s">
        <v>69</v>
      </c>
      <c r="D91" s="677" t="s">
        <v>210</v>
      </c>
      <c r="E91" s="677"/>
      <c r="F91" s="97">
        <v>83</v>
      </c>
      <c r="G91" s="100"/>
      <c r="H91" s="99"/>
      <c r="I91" s="99"/>
      <c r="J91" s="99"/>
      <c r="K91" s="98"/>
    </row>
    <row r="92" spans="1:11" ht="16.5" customHeight="1" x14ac:dyDescent="0.25">
      <c r="A92" s="675"/>
      <c r="B92" s="675"/>
      <c r="C92" s="95" t="s">
        <v>71</v>
      </c>
      <c r="D92" s="677" t="s">
        <v>211</v>
      </c>
      <c r="E92" s="677"/>
      <c r="F92" s="97">
        <v>84</v>
      </c>
      <c r="G92" s="100"/>
      <c r="H92" s="99"/>
      <c r="I92" s="99"/>
      <c r="J92" s="99"/>
      <c r="K92" s="98"/>
    </row>
    <row r="93" spans="1:11" ht="15" customHeight="1" x14ac:dyDescent="0.25">
      <c r="A93" s="675"/>
      <c r="B93" s="675"/>
      <c r="C93" s="95" t="s">
        <v>116</v>
      </c>
      <c r="D93" s="677" t="s">
        <v>212</v>
      </c>
      <c r="E93" s="677"/>
      <c r="F93" s="97">
        <v>85</v>
      </c>
      <c r="G93" s="100"/>
      <c r="H93" s="99"/>
      <c r="I93" s="99"/>
      <c r="J93" s="99"/>
      <c r="K93" s="98"/>
    </row>
    <row r="94" spans="1:11" ht="24" customHeight="1" x14ac:dyDescent="0.25">
      <c r="A94" s="675"/>
      <c r="B94" s="675"/>
      <c r="C94" s="676" t="s">
        <v>213</v>
      </c>
      <c r="D94" s="676"/>
      <c r="E94" s="676"/>
      <c r="F94" s="97">
        <v>86</v>
      </c>
      <c r="G94" s="100"/>
      <c r="H94" s="99"/>
      <c r="I94" s="99"/>
      <c r="J94" s="99"/>
      <c r="K94" s="98"/>
    </row>
    <row r="95" spans="1:11" ht="15" customHeight="1" x14ac:dyDescent="0.25">
      <c r="A95" s="675"/>
      <c r="B95" s="675"/>
      <c r="C95" s="95" t="s">
        <v>26</v>
      </c>
      <c r="D95" s="676" t="s">
        <v>214</v>
      </c>
      <c r="E95" s="676"/>
      <c r="F95" s="97">
        <v>87</v>
      </c>
      <c r="G95" s="100"/>
      <c r="H95" s="99"/>
      <c r="I95" s="99"/>
      <c r="J95" s="99"/>
      <c r="K95" s="98"/>
    </row>
    <row r="96" spans="1:11" ht="15" customHeight="1" x14ac:dyDescent="0.25">
      <c r="A96" s="675"/>
      <c r="B96" s="675"/>
      <c r="C96" s="95" t="s">
        <v>28</v>
      </c>
      <c r="D96" s="668" t="s">
        <v>215</v>
      </c>
      <c r="E96" s="668"/>
      <c r="F96" s="97">
        <v>88</v>
      </c>
      <c r="G96" s="100"/>
      <c r="H96" s="99"/>
      <c r="I96" s="99"/>
      <c r="J96" s="99"/>
      <c r="K96" s="98"/>
    </row>
    <row r="97" spans="1:11" ht="15" customHeight="1" x14ac:dyDescent="0.25">
      <c r="A97" s="675"/>
      <c r="B97" s="675"/>
      <c r="C97" s="675"/>
      <c r="D97" s="668" t="s">
        <v>216</v>
      </c>
      <c r="E97" s="668"/>
      <c r="F97" s="97">
        <v>89</v>
      </c>
      <c r="G97" s="100"/>
      <c r="H97" s="99"/>
      <c r="I97" s="99"/>
      <c r="J97" s="99"/>
      <c r="K97" s="98"/>
    </row>
    <row r="98" spans="1:11" ht="15" customHeight="1" x14ac:dyDescent="0.25">
      <c r="A98" s="675"/>
      <c r="B98" s="675"/>
      <c r="C98" s="675"/>
      <c r="D98" s="668" t="s">
        <v>217</v>
      </c>
      <c r="E98" s="668"/>
      <c r="F98" s="97">
        <v>90</v>
      </c>
      <c r="G98" s="100"/>
      <c r="H98" s="99"/>
      <c r="I98" s="99"/>
      <c r="J98" s="99"/>
      <c r="K98" s="98"/>
    </row>
    <row r="99" spans="1:11" ht="15" customHeight="1" x14ac:dyDescent="0.25">
      <c r="A99" s="675"/>
      <c r="B99" s="675"/>
      <c r="C99" s="675"/>
      <c r="D99" s="668" t="s">
        <v>218</v>
      </c>
      <c r="E99" s="668"/>
      <c r="F99" s="97">
        <v>91</v>
      </c>
      <c r="G99" s="100"/>
      <c r="H99" s="99"/>
      <c r="I99" s="99"/>
      <c r="J99" s="99"/>
      <c r="K99" s="98"/>
    </row>
    <row r="100" spans="1:11" ht="15" customHeight="1" x14ac:dyDescent="0.25">
      <c r="A100" s="675"/>
      <c r="B100" s="675"/>
      <c r="C100" s="95" t="s">
        <v>30</v>
      </c>
      <c r="D100" s="668" t="s">
        <v>219</v>
      </c>
      <c r="E100" s="668"/>
      <c r="F100" s="97">
        <v>92</v>
      </c>
      <c r="G100" s="100"/>
      <c r="H100" s="99"/>
      <c r="I100" s="99"/>
      <c r="J100" s="107"/>
      <c r="K100" s="98"/>
    </row>
    <row r="101" spans="1:11" ht="15" customHeight="1" x14ac:dyDescent="0.25">
      <c r="A101" s="675"/>
      <c r="B101" s="675"/>
      <c r="C101" s="95"/>
      <c r="D101" s="668" t="s">
        <v>311</v>
      </c>
      <c r="E101" s="668"/>
      <c r="F101" s="97">
        <v>93</v>
      </c>
      <c r="G101" s="100"/>
      <c r="H101" s="99"/>
      <c r="I101" s="99"/>
      <c r="J101" s="107"/>
      <c r="K101" s="98"/>
    </row>
    <row r="102" spans="1:11" ht="27.75" customHeight="1" x14ac:dyDescent="0.25">
      <c r="A102" s="675"/>
      <c r="B102" s="675"/>
      <c r="C102" s="95"/>
      <c r="D102" s="96"/>
      <c r="E102" s="96" t="s">
        <v>221</v>
      </c>
      <c r="F102" s="97">
        <v>94</v>
      </c>
      <c r="G102" s="100"/>
      <c r="H102" s="99"/>
      <c r="I102" s="99"/>
      <c r="J102" s="107"/>
      <c r="K102" s="98"/>
    </row>
    <row r="103" spans="1:11" ht="30" customHeight="1" x14ac:dyDescent="0.25">
      <c r="A103" s="675"/>
      <c r="B103" s="675"/>
      <c r="C103" s="95"/>
      <c r="D103" s="96"/>
      <c r="E103" s="96" t="s">
        <v>222</v>
      </c>
      <c r="F103" s="97">
        <v>95</v>
      </c>
      <c r="G103" s="100"/>
      <c r="H103" s="99"/>
      <c r="I103" s="99"/>
      <c r="J103" s="107"/>
      <c r="K103" s="98"/>
    </row>
    <row r="104" spans="1:11" ht="15" customHeight="1" x14ac:dyDescent="0.25">
      <c r="A104" s="675"/>
      <c r="B104" s="675"/>
      <c r="C104" s="95"/>
      <c r="D104" s="668" t="s">
        <v>223</v>
      </c>
      <c r="E104" s="668"/>
      <c r="F104" s="97">
        <v>96</v>
      </c>
      <c r="G104" s="100"/>
      <c r="H104" s="99"/>
      <c r="I104" s="99"/>
      <c r="J104" s="107"/>
      <c r="K104" s="98"/>
    </row>
    <row r="105" spans="1:11" ht="15" customHeight="1" x14ac:dyDescent="0.25">
      <c r="A105" s="675"/>
      <c r="B105" s="675"/>
      <c r="C105" s="95"/>
      <c r="D105" s="668" t="s">
        <v>224</v>
      </c>
      <c r="E105" s="668"/>
      <c r="F105" s="97">
        <v>97</v>
      </c>
      <c r="G105" s="100"/>
      <c r="H105" s="99"/>
      <c r="I105" s="99"/>
      <c r="J105" s="107"/>
      <c r="K105" s="98"/>
    </row>
    <row r="106" spans="1:11" ht="15" customHeight="1" x14ac:dyDescent="0.25">
      <c r="A106" s="675"/>
      <c r="B106" s="675"/>
      <c r="C106" s="95"/>
      <c r="D106" s="668" t="s">
        <v>225</v>
      </c>
      <c r="E106" s="668"/>
      <c r="F106" s="97">
        <v>98</v>
      </c>
      <c r="G106" s="100"/>
      <c r="H106" s="99"/>
      <c r="I106" s="99"/>
      <c r="J106" s="107"/>
      <c r="K106" s="98"/>
    </row>
    <row r="107" spans="1:11" ht="15" customHeight="1" x14ac:dyDescent="0.25">
      <c r="A107" s="675"/>
      <c r="B107" s="675"/>
      <c r="C107" s="95"/>
      <c r="D107" s="668" t="s">
        <v>226</v>
      </c>
      <c r="E107" s="668"/>
      <c r="F107" s="97">
        <v>99</v>
      </c>
      <c r="G107" s="100"/>
      <c r="H107" s="99"/>
      <c r="I107" s="99"/>
      <c r="J107" s="107"/>
      <c r="K107" s="98"/>
    </row>
    <row r="108" spans="1:11" ht="15" customHeight="1" x14ac:dyDescent="0.25">
      <c r="A108" s="675"/>
      <c r="B108" s="675"/>
      <c r="C108" s="95" t="s">
        <v>32</v>
      </c>
      <c r="D108" s="668" t="s">
        <v>227</v>
      </c>
      <c r="E108" s="668"/>
      <c r="F108" s="97">
        <v>100</v>
      </c>
      <c r="G108" s="100"/>
      <c r="H108" s="99"/>
      <c r="I108" s="99"/>
      <c r="J108" s="107"/>
      <c r="K108" s="98"/>
    </row>
    <row r="109" spans="1:11" ht="15" customHeight="1" x14ac:dyDescent="0.25">
      <c r="A109" s="675"/>
      <c r="B109" s="675"/>
      <c r="C109" s="95"/>
      <c r="D109" s="668" t="s">
        <v>228</v>
      </c>
      <c r="E109" s="668"/>
      <c r="F109" s="97">
        <v>101</v>
      </c>
      <c r="G109" s="100"/>
      <c r="H109" s="99"/>
      <c r="I109" s="99"/>
      <c r="J109" s="107"/>
      <c r="K109" s="98"/>
    </row>
    <row r="110" spans="1:11" ht="28.5" customHeight="1" x14ac:dyDescent="0.25">
      <c r="A110" s="675"/>
      <c r="B110" s="675"/>
      <c r="C110" s="95"/>
      <c r="D110" s="668" t="s">
        <v>229</v>
      </c>
      <c r="E110" s="668"/>
      <c r="F110" s="97">
        <v>102</v>
      </c>
      <c r="G110" s="100"/>
      <c r="H110" s="99"/>
      <c r="I110" s="99"/>
      <c r="J110" s="107"/>
      <c r="K110" s="98"/>
    </row>
    <row r="111" spans="1:11" ht="47.1" customHeight="1" x14ac:dyDescent="0.25">
      <c r="A111" s="675"/>
      <c r="B111" s="675"/>
      <c r="C111" s="95"/>
      <c r="D111" s="668" t="s">
        <v>230</v>
      </c>
      <c r="E111" s="668"/>
      <c r="F111" s="97">
        <v>103</v>
      </c>
      <c r="G111" s="100"/>
      <c r="H111" s="99"/>
      <c r="I111" s="99"/>
      <c r="J111" s="107"/>
      <c r="K111" s="98"/>
    </row>
    <row r="112" spans="1:11" ht="39.6" customHeight="1" x14ac:dyDescent="0.25">
      <c r="A112" s="675"/>
      <c r="B112" s="675"/>
      <c r="C112" s="95" t="s">
        <v>35</v>
      </c>
      <c r="D112" s="668" t="s">
        <v>231</v>
      </c>
      <c r="E112" s="668"/>
      <c r="F112" s="97">
        <v>104</v>
      </c>
      <c r="G112" s="100"/>
      <c r="H112" s="99"/>
      <c r="I112" s="99"/>
      <c r="J112" s="107"/>
      <c r="K112" s="98"/>
    </row>
    <row r="113" spans="1:11" ht="15" customHeight="1" x14ac:dyDescent="0.25">
      <c r="A113" s="675"/>
      <c r="B113" s="675"/>
      <c r="C113" s="675"/>
      <c r="D113" s="668" t="s">
        <v>232</v>
      </c>
      <c r="E113" s="668"/>
      <c r="F113" s="97">
        <v>105</v>
      </c>
      <c r="G113" s="100"/>
      <c r="H113" s="99"/>
      <c r="I113" s="99"/>
      <c r="J113" s="107"/>
      <c r="K113" s="98"/>
    </row>
    <row r="114" spans="1:11" ht="15" customHeight="1" x14ac:dyDescent="0.25">
      <c r="A114" s="675"/>
      <c r="B114" s="675"/>
      <c r="C114" s="675"/>
      <c r="D114" s="96"/>
      <c r="E114" s="108" t="s">
        <v>233</v>
      </c>
      <c r="F114" s="97">
        <v>106</v>
      </c>
      <c r="G114" s="100"/>
      <c r="H114" s="99"/>
      <c r="I114" s="99"/>
      <c r="J114" s="107"/>
      <c r="K114" s="98"/>
    </row>
    <row r="115" spans="1:11" ht="15" customHeight="1" x14ac:dyDescent="0.25">
      <c r="A115" s="675"/>
      <c r="B115" s="675"/>
      <c r="C115" s="675"/>
      <c r="D115" s="96"/>
      <c r="E115" s="108" t="s">
        <v>234</v>
      </c>
      <c r="F115" s="97">
        <v>107</v>
      </c>
      <c r="G115" s="100"/>
      <c r="H115" s="99"/>
      <c r="I115" s="99"/>
      <c r="J115" s="107"/>
      <c r="K115" s="98"/>
    </row>
    <row r="116" spans="1:11" ht="15" customHeight="1" x14ac:dyDescent="0.25">
      <c r="A116" s="675"/>
      <c r="B116" s="675"/>
      <c r="C116" s="675"/>
      <c r="D116" s="668" t="s">
        <v>235</v>
      </c>
      <c r="E116" s="668"/>
      <c r="F116" s="97">
        <v>108</v>
      </c>
      <c r="G116" s="100"/>
      <c r="H116" s="99"/>
      <c r="I116" s="99"/>
      <c r="J116" s="107"/>
      <c r="K116" s="98"/>
    </row>
    <row r="117" spans="1:11" ht="15" customHeight="1" x14ac:dyDescent="0.25">
      <c r="A117" s="675"/>
      <c r="B117" s="675"/>
      <c r="C117" s="675"/>
      <c r="D117" s="96"/>
      <c r="E117" s="108" t="s">
        <v>233</v>
      </c>
      <c r="F117" s="97">
        <v>109</v>
      </c>
      <c r="G117" s="100"/>
      <c r="H117" s="99"/>
      <c r="I117" s="99"/>
      <c r="J117" s="107"/>
      <c r="K117" s="98"/>
    </row>
    <row r="118" spans="1:11" ht="15" customHeight="1" x14ac:dyDescent="0.25">
      <c r="A118" s="675"/>
      <c r="B118" s="675"/>
      <c r="C118" s="675"/>
      <c r="D118" s="96"/>
      <c r="E118" s="108" t="s">
        <v>234</v>
      </c>
      <c r="F118" s="97">
        <v>110</v>
      </c>
      <c r="G118" s="100"/>
      <c r="H118" s="99"/>
      <c r="I118" s="99"/>
      <c r="J118" s="107"/>
      <c r="K118" s="98"/>
    </row>
    <row r="119" spans="1:11" ht="15" customHeight="1" x14ac:dyDescent="0.25">
      <c r="A119" s="675"/>
      <c r="B119" s="675"/>
      <c r="C119" s="675"/>
      <c r="D119" s="668" t="s">
        <v>236</v>
      </c>
      <c r="E119" s="668"/>
      <c r="F119" s="97">
        <v>111</v>
      </c>
      <c r="G119" s="100"/>
      <c r="H119" s="99"/>
      <c r="I119" s="99"/>
      <c r="J119" s="107"/>
      <c r="K119" s="98"/>
    </row>
    <row r="120" spans="1:11" ht="15" customHeight="1" x14ac:dyDescent="0.25">
      <c r="A120" s="675"/>
      <c r="B120" s="675"/>
      <c r="C120" s="95"/>
      <c r="D120" s="668" t="s">
        <v>237</v>
      </c>
      <c r="E120" s="668"/>
      <c r="F120" s="97">
        <v>112</v>
      </c>
      <c r="G120" s="100"/>
      <c r="H120" s="99"/>
      <c r="I120" s="99"/>
      <c r="J120" s="107"/>
      <c r="K120" s="98"/>
    </row>
    <row r="121" spans="1:11" ht="15" customHeight="1" x14ac:dyDescent="0.25">
      <c r="A121" s="675"/>
      <c r="B121" s="675"/>
      <c r="C121" s="95" t="s">
        <v>37</v>
      </c>
      <c r="D121" s="668" t="s">
        <v>238</v>
      </c>
      <c r="E121" s="668"/>
      <c r="F121" s="97">
        <v>113</v>
      </c>
      <c r="G121" s="100"/>
      <c r="H121" s="99"/>
      <c r="I121" s="99"/>
      <c r="J121" s="99"/>
      <c r="K121" s="98"/>
    </row>
    <row r="122" spans="1:11" ht="15" customHeight="1" x14ac:dyDescent="0.25">
      <c r="A122" s="675"/>
      <c r="B122" s="675"/>
      <c r="C122" s="675"/>
      <c r="D122" s="668" t="s">
        <v>239</v>
      </c>
      <c r="E122" s="668"/>
      <c r="F122" s="97">
        <v>114</v>
      </c>
      <c r="G122" s="100"/>
      <c r="H122" s="99"/>
      <c r="I122" s="99"/>
      <c r="J122" s="99"/>
      <c r="K122" s="98"/>
    </row>
    <row r="123" spans="1:11" ht="15" customHeight="1" x14ac:dyDescent="0.25">
      <c r="A123" s="675"/>
      <c r="B123" s="675"/>
      <c r="C123" s="675"/>
      <c r="D123" s="668" t="s">
        <v>240</v>
      </c>
      <c r="E123" s="668"/>
      <c r="F123" s="97">
        <v>115</v>
      </c>
      <c r="G123" s="100"/>
      <c r="H123" s="99"/>
      <c r="I123" s="99"/>
      <c r="J123" s="99"/>
      <c r="K123" s="98"/>
    </row>
    <row r="124" spans="1:11" ht="15" customHeight="1" x14ac:dyDescent="0.25">
      <c r="A124" s="675"/>
      <c r="B124" s="675"/>
      <c r="C124" s="675"/>
      <c r="D124" s="668" t="s">
        <v>241</v>
      </c>
      <c r="E124" s="668"/>
      <c r="F124" s="97">
        <v>116</v>
      </c>
      <c r="G124" s="100"/>
      <c r="H124" s="99"/>
      <c r="I124" s="99"/>
      <c r="J124" s="99"/>
      <c r="K124" s="98"/>
    </row>
    <row r="125" spans="1:11" ht="15" customHeight="1" x14ac:dyDescent="0.25">
      <c r="A125" s="675"/>
      <c r="B125" s="675"/>
      <c r="C125" s="675"/>
      <c r="D125" s="668" t="s">
        <v>242</v>
      </c>
      <c r="E125" s="668"/>
      <c r="F125" s="97">
        <v>117</v>
      </c>
      <c r="G125" s="100"/>
      <c r="H125" s="99"/>
      <c r="I125" s="99"/>
      <c r="J125" s="99"/>
      <c r="K125" s="98"/>
    </row>
    <row r="126" spans="1:11" ht="15" customHeight="1" x14ac:dyDescent="0.25">
      <c r="A126" s="675"/>
      <c r="B126" s="675"/>
      <c r="C126" s="675"/>
      <c r="D126" s="668" t="s">
        <v>243</v>
      </c>
      <c r="E126" s="668"/>
      <c r="F126" s="97">
        <v>118</v>
      </c>
      <c r="G126" s="100"/>
      <c r="H126" s="99"/>
      <c r="I126" s="99"/>
      <c r="J126" s="99"/>
      <c r="K126" s="98"/>
    </row>
    <row r="127" spans="1:11" ht="15" customHeight="1" x14ac:dyDescent="0.25">
      <c r="A127" s="675"/>
      <c r="B127" s="675"/>
      <c r="C127" s="675"/>
      <c r="D127" s="668" t="s">
        <v>244</v>
      </c>
      <c r="E127" s="668"/>
      <c r="F127" s="97">
        <v>119</v>
      </c>
      <c r="G127" s="100"/>
      <c r="H127" s="99"/>
      <c r="I127" s="99"/>
      <c r="J127" s="99"/>
      <c r="K127" s="98"/>
    </row>
    <row r="128" spans="1:11" ht="24.75" customHeight="1" x14ac:dyDescent="0.25">
      <c r="A128" s="675"/>
      <c r="B128" s="675"/>
      <c r="C128" s="676" t="s">
        <v>245</v>
      </c>
      <c r="D128" s="676"/>
      <c r="E128" s="676"/>
      <c r="F128" s="97">
        <v>120</v>
      </c>
      <c r="G128" s="100"/>
      <c r="H128" s="99"/>
      <c r="I128" s="99"/>
      <c r="J128" s="99"/>
      <c r="K128" s="98"/>
    </row>
    <row r="129" spans="1:11" ht="15" customHeight="1" x14ac:dyDescent="0.25">
      <c r="A129" s="675"/>
      <c r="B129" s="675"/>
      <c r="C129" s="95" t="s">
        <v>11</v>
      </c>
      <c r="D129" s="668" t="s">
        <v>246</v>
      </c>
      <c r="E129" s="668"/>
      <c r="F129" s="97">
        <v>121</v>
      </c>
      <c r="G129" s="100"/>
      <c r="H129" s="99"/>
      <c r="I129" s="99"/>
      <c r="J129" s="99"/>
      <c r="K129" s="98"/>
    </row>
    <row r="130" spans="1:11" ht="15" customHeight="1" x14ac:dyDescent="0.25">
      <c r="A130" s="675"/>
      <c r="B130" s="675"/>
      <c r="C130" s="95"/>
      <c r="D130" s="668" t="s">
        <v>247</v>
      </c>
      <c r="E130" s="668"/>
      <c r="F130" s="97">
        <v>122</v>
      </c>
      <c r="G130" s="100"/>
      <c r="H130" s="99"/>
      <c r="I130" s="99"/>
      <c r="J130" s="99"/>
      <c r="K130" s="98"/>
    </row>
    <row r="131" spans="1:11" ht="15" customHeight="1" x14ac:dyDescent="0.25">
      <c r="A131" s="675"/>
      <c r="B131" s="675"/>
      <c r="C131" s="95"/>
      <c r="D131" s="668" t="s">
        <v>248</v>
      </c>
      <c r="E131" s="668"/>
      <c r="F131" s="97">
        <v>123</v>
      </c>
      <c r="G131" s="100"/>
      <c r="H131" s="99"/>
      <c r="I131" s="99"/>
      <c r="J131" s="99"/>
      <c r="K131" s="98"/>
    </row>
    <row r="132" spans="1:11" ht="15" customHeight="1" x14ac:dyDescent="0.25">
      <c r="A132" s="675"/>
      <c r="B132" s="675"/>
      <c r="C132" s="95" t="s">
        <v>13</v>
      </c>
      <c r="D132" s="668" t="s">
        <v>249</v>
      </c>
      <c r="E132" s="668"/>
      <c r="F132" s="97">
        <v>124</v>
      </c>
      <c r="G132" s="100"/>
      <c r="H132" s="99"/>
      <c r="I132" s="99"/>
      <c r="J132" s="99"/>
      <c r="K132" s="98"/>
    </row>
    <row r="133" spans="1:11" ht="15" customHeight="1" x14ac:dyDescent="0.25">
      <c r="A133" s="675"/>
      <c r="B133" s="675"/>
      <c r="C133" s="95" t="s">
        <v>59</v>
      </c>
      <c r="D133" s="668" t="s">
        <v>250</v>
      </c>
      <c r="E133" s="668"/>
      <c r="F133" s="97">
        <v>125</v>
      </c>
      <c r="G133" s="100"/>
      <c r="H133" s="99"/>
      <c r="I133" s="99"/>
      <c r="J133" s="99"/>
      <c r="K133" s="98"/>
    </row>
    <row r="134" spans="1:11" ht="15" customHeight="1" x14ac:dyDescent="0.25">
      <c r="A134" s="675"/>
      <c r="B134" s="675"/>
      <c r="C134" s="95" t="s">
        <v>69</v>
      </c>
      <c r="D134" s="668" t="s">
        <v>72</v>
      </c>
      <c r="E134" s="668"/>
      <c r="F134" s="97">
        <v>126</v>
      </c>
      <c r="G134" s="100"/>
      <c r="H134" s="99"/>
      <c r="I134" s="99"/>
      <c r="J134" s="99"/>
      <c r="K134" s="98"/>
    </row>
    <row r="135" spans="1:11" ht="27" customHeight="1" x14ac:dyDescent="0.25">
      <c r="A135" s="675"/>
      <c r="B135" s="675"/>
      <c r="C135" s="109" t="s">
        <v>71</v>
      </c>
      <c r="D135" s="668" t="s">
        <v>251</v>
      </c>
      <c r="E135" s="668"/>
      <c r="F135" s="97">
        <v>127</v>
      </c>
      <c r="G135" s="100"/>
      <c r="H135" s="99"/>
      <c r="I135" s="99"/>
      <c r="J135" s="99"/>
      <c r="K135" s="98"/>
    </row>
    <row r="136" spans="1:11" ht="15" customHeight="1" x14ac:dyDescent="0.25">
      <c r="A136" s="675"/>
      <c r="B136" s="675"/>
      <c r="C136" s="87" t="s">
        <v>252</v>
      </c>
      <c r="D136" s="674" t="s">
        <v>253</v>
      </c>
      <c r="E136" s="674"/>
      <c r="F136" s="97">
        <v>128</v>
      </c>
      <c r="G136" s="100"/>
      <c r="H136" s="99"/>
      <c r="I136" s="99"/>
      <c r="J136" s="99"/>
      <c r="K136" s="98"/>
    </row>
    <row r="137" spans="1:11" ht="15" x14ac:dyDescent="0.25">
      <c r="A137" s="675"/>
      <c r="B137" s="95"/>
      <c r="C137" s="110"/>
      <c r="D137" s="111" t="s">
        <v>118</v>
      </c>
      <c r="E137" s="112" t="s">
        <v>254</v>
      </c>
      <c r="F137" s="97">
        <v>129</v>
      </c>
      <c r="G137" s="100"/>
      <c r="H137" s="99"/>
      <c r="I137" s="99"/>
      <c r="J137" s="99"/>
      <c r="K137" s="98"/>
    </row>
    <row r="138" spans="1:11" ht="27" customHeight="1" x14ac:dyDescent="0.25">
      <c r="A138" s="675"/>
      <c r="B138" s="95"/>
      <c r="C138" s="113"/>
      <c r="D138" s="111" t="s">
        <v>255</v>
      </c>
      <c r="E138" s="108" t="s">
        <v>256</v>
      </c>
      <c r="F138" s="97">
        <v>130</v>
      </c>
      <c r="G138" s="100"/>
      <c r="H138" s="99"/>
      <c r="I138" s="99"/>
      <c r="J138" s="99"/>
      <c r="K138" s="98"/>
    </row>
    <row r="139" spans="1:11" ht="27" customHeight="1" x14ac:dyDescent="0.25">
      <c r="A139" s="675"/>
      <c r="B139" s="95"/>
      <c r="C139" s="113"/>
      <c r="D139" s="111" t="s">
        <v>257</v>
      </c>
      <c r="E139" s="114" t="s">
        <v>258</v>
      </c>
      <c r="F139" s="97" t="s">
        <v>259</v>
      </c>
      <c r="G139" s="100"/>
      <c r="H139" s="99"/>
      <c r="I139" s="99"/>
      <c r="J139" s="99"/>
      <c r="K139" s="98"/>
    </row>
    <row r="140" spans="1:11" ht="15" customHeight="1" x14ac:dyDescent="0.25">
      <c r="A140" s="675"/>
      <c r="B140" s="95"/>
      <c r="C140" s="113"/>
      <c r="D140" s="111" t="s">
        <v>120</v>
      </c>
      <c r="E140" s="112" t="s">
        <v>260</v>
      </c>
      <c r="F140" s="97">
        <v>131</v>
      </c>
      <c r="G140" s="100"/>
      <c r="H140" s="99"/>
      <c r="I140" s="99"/>
      <c r="J140" s="99"/>
      <c r="K140" s="98"/>
    </row>
    <row r="141" spans="1:11" ht="15" customHeight="1" x14ac:dyDescent="0.25">
      <c r="A141" s="675"/>
      <c r="B141" s="95"/>
      <c r="C141" s="95"/>
      <c r="D141" s="96" t="s">
        <v>261</v>
      </c>
      <c r="E141" s="96" t="s">
        <v>262</v>
      </c>
      <c r="F141" s="97">
        <v>132</v>
      </c>
      <c r="G141" s="100"/>
      <c r="H141" s="99"/>
      <c r="I141" s="99"/>
      <c r="J141" s="99"/>
      <c r="K141" s="98"/>
    </row>
    <row r="142" spans="1:11" ht="15" customHeight="1" x14ac:dyDescent="0.25">
      <c r="A142" s="675"/>
      <c r="B142" s="95"/>
      <c r="C142" s="95"/>
      <c r="D142" s="96"/>
      <c r="E142" s="96" t="s">
        <v>263</v>
      </c>
      <c r="F142" s="97">
        <v>133</v>
      </c>
      <c r="G142" s="100"/>
      <c r="H142" s="99"/>
      <c r="I142" s="99"/>
      <c r="J142" s="99"/>
      <c r="K142" s="98"/>
    </row>
    <row r="143" spans="1:11" ht="24.75" customHeight="1" x14ac:dyDescent="0.25">
      <c r="A143" s="675"/>
      <c r="B143" s="95"/>
      <c r="C143" s="95"/>
      <c r="D143" s="96"/>
      <c r="E143" s="96" t="s">
        <v>264</v>
      </c>
      <c r="F143" s="97">
        <v>134</v>
      </c>
      <c r="G143" s="100"/>
      <c r="H143" s="99"/>
      <c r="I143" s="99"/>
      <c r="J143" s="99"/>
      <c r="K143" s="98"/>
    </row>
    <row r="144" spans="1:11" ht="15" x14ac:dyDescent="0.25">
      <c r="A144" s="675"/>
      <c r="B144" s="95"/>
      <c r="C144" s="95"/>
      <c r="D144" s="96"/>
      <c r="E144" s="115" t="s">
        <v>265</v>
      </c>
      <c r="F144" s="97">
        <v>135</v>
      </c>
      <c r="G144" s="100"/>
      <c r="H144" s="99"/>
      <c r="I144" s="99"/>
      <c r="J144" s="99"/>
      <c r="K144" s="98"/>
    </row>
    <row r="145" spans="1:11" ht="15" customHeight="1" x14ac:dyDescent="0.25">
      <c r="A145" s="675"/>
      <c r="B145" s="95">
        <v>2</v>
      </c>
      <c r="C145" s="95"/>
      <c r="D145" s="668" t="s">
        <v>266</v>
      </c>
      <c r="E145" s="668"/>
      <c r="F145" s="97">
        <v>136</v>
      </c>
      <c r="G145" s="100"/>
      <c r="H145" s="99"/>
      <c r="I145" s="99"/>
      <c r="J145" s="99"/>
      <c r="K145" s="98"/>
    </row>
    <row r="146" spans="1:11" ht="15" customHeight="1" x14ac:dyDescent="0.25">
      <c r="A146" s="675"/>
      <c r="B146" s="675"/>
      <c r="C146" s="95" t="s">
        <v>11</v>
      </c>
      <c r="D146" s="668" t="s">
        <v>312</v>
      </c>
      <c r="E146" s="668"/>
      <c r="F146" s="97">
        <v>137</v>
      </c>
      <c r="G146" s="100"/>
      <c r="H146" s="99"/>
      <c r="I146" s="99"/>
      <c r="J146" s="99"/>
      <c r="K146" s="98"/>
    </row>
    <row r="147" spans="1:11" ht="15" customHeight="1" x14ac:dyDescent="0.25">
      <c r="A147" s="675"/>
      <c r="B147" s="675"/>
      <c r="C147" s="95"/>
      <c r="D147" s="96" t="s">
        <v>102</v>
      </c>
      <c r="E147" s="96" t="s">
        <v>268</v>
      </c>
      <c r="F147" s="97">
        <v>138</v>
      </c>
      <c r="G147" s="100"/>
      <c r="H147" s="99"/>
      <c r="I147" s="99"/>
      <c r="J147" s="99"/>
      <c r="K147" s="98"/>
    </row>
    <row r="148" spans="1:11" ht="15" customHeight="1" x14ac:dyDescent="0.25">
      <c r="A148" s="675"/>
      <c r="B148" s="675"/>
      <c r="C148" s="95"/>
      <c r="D148" s="96" t="s">
        <v>104</v>
      </c>
      <c r="E148" s="96" t="s">
        <v>269</v>
      </c>
      <c r="F148" s="97">
        <v>139</v>
      </c>
      <c r="G148" s="100"/>
      <c r="H148" s="99"/>
      <c r="I148" s="99"/>
      <c r="J148" s="99"/>
      <c r="K148" s="98"/>
    </row>
    <row r="149" spans="1:11" ht="12.75" customHeight="1" x14ac:dyDescent="0.2">
      <c r="A149" s="675"/>
      <c r="B149" s="675"/>
      <c r="C149" s="95" t="s">
        <v>13</v>
      </c>
      <c r="D149" s="668" t="s">
        <v>313</v>
      </c>
      <c r="E149" s="668"/>
      <c r="F149" s="97">
        <v>140</v>
      </c>
      <c r="G149" s="116"/>
      <c r="H149" s="116"/>
      <c r="I149" s="117"/>
      <c r="J149" s="118"/>
      <c r="K149" s="118"/>
    </row>
    <row r="150" spans="1:11" ht="12.75" customHeight="1" x14ac:dyDescent="0.2">
      <c r="A150" s="675"/>
      <c r="B150" s="675"/>
      <c r="C150" s="95"/>
      <c r="D150" s="96" t="s">
        <v>142</v>
      </c>
      <c r="E150" s="96" t="s">
        <v>268</v>
      </c>
      <c r="F150" s="97">
        <v>141</v>
      </c>
      <c r="G150" s="116"/>
      <c r="H150" s="116"/>
      <c r="I150" s="117"/>
      <c r="J150" s="118"/>
      <c r="K150" s="118"/>
    </row>
    <row r="151" spans="1:11" ht="12.75" customHeight="1" x14ac:dyDescent="0.2">
      <c r="A151" s="675"/>
      <c r="B151" s="675"/>
      <c r="C151" s="95"/>
      <c r="D151" s="96" t="s">
        <v>144</v>
      </c>
      <c r="E151" s="96" t="s">
        <v>269</v>
      </c>
      <c r="F151" s="97">
        <v>142</v>
      </c>
      <c r="G151" s="119"/>
      <c r="H151" s="119"/>
      <c r="I151" s="119"/>
      <c r="J151" s="119"/>
      <c r="K151" s="119"/>
    </row>
    <row r="152" spans="1:11" ht="16.5" customHeight="1" x14ac:dyDescent="0.2">
      <c r="A152" s="675"/>
      <c r="B152" s="675"/>
      <c r="C152" s="95" t="s">
        <v>59</v>
      </c>
      <c r="D152" s="668" t="s">
        <v>271</v>
      </c>
      <c r="E152" s="668"/>
      <c r="F152" s="97">
        <v>143</v>
      </c>
      <c r="G152" s="119"/>
      <c r="H152" s="119"/>
      <c r="I152" s="119"/>
      <c r="J152" s="119"/>
      <c r="K152" s="119"/>
    </row>
    <row r="153" spans="1:11" ht="12.75" customHeight="1" x14ac:dyDescent="0.2">
      <c r="A153" s="675"/>
      <c r="B153" s="95">
        <v>3</v>
      </c>
      <c r="C153" s="95"/>
      <c r="D153" s="668" t="s">
        <v>41</v>
      </c>
      <c r="E153" s="668"/>
      <c r="F153" s="97">
        <v>144</v>
      </c>
      <c r="G153" s="119"/>
      <c r="H153" s="119"/>
      <c r="I153" s="119"/>
      <c r="J153" s="119"/>
      <c r="K153" s="119"/>
    </row>
    <row r="154" spans="1:11" ht="12.75" customHeight="1" x14ac:dyDescent="0.2">
      <c r="A154" s="95" t="s">
        <v>42</v>
      </c>
      <c r="B154" s="95"/>
      <c r="C154" s="95"/>
      <c r="D154" s="668" t="s">
        <v>272</v>
      </c>
      <c r="E154" s="668"/>
      <c r="F154" s="97">
        <v>145</v>
      </c>
      <c r="G154" s="119"/>
      <c r="H154" s="119"/>
      <c r="I154" s="119"/>
      <c r="J154" s="119"/>
      <c r="K154" s="119"/>
    </row>
    <row r="155" spans="1:11" x14ac:dyDescent="0.2">
      <c r="A155" s="120"/>
      <c r="B155" s="120"/>
      <c r="C155" s="120"/>
      <c r="D155" s="121"/>
      <c r="E155" s="121" t="s">
        <v>273</v>
      </c>
      <c r="F155" s="97">
        <v>146</v>
      </c>
      <c r="G155" s="119"/>
      <c r="H155" s="119"/>
      <c r="I155" s="119"/>
      <c r="J155" s="119"/>
      <c r="K155" s="119"/>
    </row>
    <row r="156" spans="1:11" ht="12.75" customHeight="1" x14ac:dyDescent="0.2">
      <c r="A156" s="120"/>
      <c r="B156" s="120"/>
      <c r="C156" s="120"/>
      <c r="D156" s="121"/>
      <c r="E156" s="121" t="s">
        <v>274</v>
      </c>
      <c r="F156" s="97">
        <v>147</v>
      </c>
      <c r="G156" s="119"/>
      <c r="H156" s="119"/>
      <c r="I156" s="119"/>
      <c r="J156" s="119"/>
      <c r="K156" s="119"/>
    </row>
    <row r="157" spans="1:11" ht="12.75" customHeight="1" x14ac:dyDescent="0.2">
      <c r="A157" s="122" t="s">
        <v>44</v>
      </c>
      <c r="B157" s="123"/>
      <c r="C157" s="123"/>
      <c r="D157" s="669" t="s">
        <v>45</v>
      </c>
      <c r="E157" s="669"/>
      <c r="F157" s="97">
        <v>148</v>
      </c>
      <c r="G157" s="119"/>
      <c r="H157" s="119"/>
      <c r="I157" s="119"/>
      <c r="J157" s="119"/>
      <c r="K157" s="119"/>
    </row>
    <row r="158" spans="1:11" ht="15" customHeight="1" x14ac:dyDescent="0.2">
      <c r="A158" s="124" t="s">
        <v>46</v>
      </c>
      <c r="B158" s="125"/>
      <c r="C158" s="126"/>
      <c r="D158" s="669" t="s">
        <v>86</v>
      </c>
      <c r="E158" s="669"/>
      <c r="F158" s="97">
        <v>149</v>
      </c>
      <c r="G158" s="119"/>
      <c r="H158" s="119"/>
      <c r="I158" s="119"/>
      <c r="J158" s="119"/>
      <c r="K158" s="119"/>
    </row>
    <row r="159" spans="1:11" ht="12.75" customHeight="1" x14ac:dyDescent="0.2">
      <c r="A159" s="127" t="s">
        <v>62</v>
      </c>
      <c r="B159" s="128"/>
      <c r="C159" s="110"/>
      <c r="D159" s="669" t="s">
        <v>314</v>
      </c>
      <c r="E159" s="669"/>
      <c r="F159" s="97">
        <v>150</v>
      </c>
      <c r="G159" s="119"/>
      <c r="H159" s="119"/>
      <c r="I159" s="119"/>
      <c r="J159" s="119"/>
      <c r="K159" s="119"/>
    </row>
    <row r="160" spans="1:11" ht="15" customHeight="1" x14ac:dyDescent="0.2">
      <c r="A160" s="95" t="s">
        <v>64</v>
      </c>
      <c r="B160" s="119"/>
      <c r="C160" s="119"/>
      <c r="D160" s="129" t="s">
        <v>315</v>
      </c>
      <c r="E160" s="129"/>
      <c r="F160" s="119">
        <v>151</v>
      </c>
      <c r="G160" s="119"/>
      <c r="H160" s="119"/>
      <c r="I160" s="119"/>
      <c r="J160" s="119"/>
      <c r="K160" s="119"/>
    </row>
    <row r="161" spans="1:11" ht="14.25" customHeight="1" x14ac:dyDescent="0.2">
      <c r="A161" s="95" t="s">
        <v>73</v>
      </c>
      <c r="B161" s="119"/>
      <c r="C161" s="119"/>
      <c r="D161" s="671" t="s">
        <v>316</v>
      </c>
      <c r="E161" s="671"/>
      <c r="F161" s="119">
        <v>152</v>
      </c>
      <c r="G161" s="119"/>
      <c r="H161" s="119"/>
      <c r="I161" s="119"/>
      <c r="J161" s="119"/>
      <c r="K161" s="119"/>
    </row>
    <row r="165" spans="1:11" ht="15" customHeight="1" x14ac:dyDescent="0.2">
      <c r="E165" s="672" t="s">
        <v>88</v>
      </c>
      <c r="F165" s="672"/>
      <c r="I165" s="673" t="s">
        <v>317</v>
      </c>
      <c r="J165" s="673"/>
      <c r="K165" s="673"/>
    </row>
    <row r="166" spans="1:11" ht="15" customHeight="1" x14ac:dyDescent="0.25">
      <c r="I166" s="670" t="s">
        <v>291</v>
      </c>
      <c r="J166" s="670"/>
      <c r="K166" s="670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D153:E153"/>
    <mergeCell ref="D154:E154"/>
    <mergeCell ref="D157:E157"/>
    <mergeCell ref="D158:E158"/>
    <mergeCell ref="I166:K166"/>
    <mergeCell ref="D159:E159"/>
    <mergeCell ref="D161:E161"/>
    <mergeCell ref="E165:F165"/>
    <mergeCell ref="I165:K165"/>
  </mergeCells>
  <phoneticPr fontId="31" type="noConversion"/>
  <pageMargins left="0.55138888888888893" right="0.19652777777777777" top="0.2361111111111111" bottom="0.39305555555555555" header="0.51180555555555551" footer="0.19652777777777777"/>
  <pageSetup paperSize="9" scale="90" firstPageNumber="0" orientation="portrait" horizontalDpi="300" verticalDpi="300"/>
  <headerFooter alignWithMargins="0">
    <oddFooter>&amp;C&amp;8Pagina &amp;P din &amp;N&amp;R&amp;8Data &amp;D Ora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9"/>
  <sheetViews>
    <sheetView topLeftCell="A13" workbookViewId="0">
      <selection activeCell="O34" sqref="O34"/>
    </sheetView>
  </sheetViews>
  <sheetFormatPr defaultRowHeight="12.75" x14ac:dyDescent="0.2"/>
  <cols>
    <col min="1" max="1" width="4.85546875" style="283" customWidth="1"/>
    <col min="2" max="2" width="3.42578125" style="283" customWidth="1"/>
    <col min="3" max="3" width="3.5703125" style="284" customWidth="1"/>
    <col min="4" max="4" width="63.140625" style="285" customWidth="1"/>
    <col min="5" max="5" width="9.7109375" style="283" customWidth="1"/>
    <col min="6" max="6" width="9.140625" style="283" customWidth="1"/>
    <col min="7" max="7" width="11" style="283" customWidth="1"/>
    <col min="8" max="10" width="9.140625" style="283" customWidth="1"/>
    <col min="11" max="11" width="13.42578125" style="286" customWidth="1"/>
    <col min="12" max="12" width="8.5703125" style="286" customWidth="1"/>
    <col min="13" max="15" width="9.140625" style="286"/>
    <col min="16" max="16" width="8" style="286" customWidth="1"/>
    <col min="17" max="25" width="9.140625" style="286"/>
    <col min="26" max="16384" width="9.140625" style="283"/>
  </cols>
  <sheetData>
    <row r="1" spans="2:32" x14ac:dyDescent="0.2">
      <c r="I1" s="318" t="s">
        <v>400</v>
      </c>
    </row>
    <row r="2" spans="2:32" ht="15.75" x14ac:dyDescent="0.25">
      <c r="D2" s="681" t="s">
        <v>401</v>
      </c>
      <c r="E2" s="681"/>
      <c r="F2" s="681"/>
      <c r="G2" s="681"/>
      <c r="H2" s="681"/>
    </row>
    <row r="3" spans="2:32" x14ac:dyDescent="0.2">
      <c r="J3" s="319" t="s">
        <v>407</v>
      </c>
    </row>
    <row r="4" spans="2:32" ht="21.75" customHeight="1" x14ac:dyDescent="0.25">
      <c r="B4" s="263"/>
      <c r="C4" s="261"/>
      <c r="D4" s="313" t="s">
        <v>2</v>
      </c>
      <c r="E4" s="682" t="s">
        <v>405</v>
      </c>
      <c r="F4" s="684">
        <v>2017</v>
      </c>
      <c r="G4" s="685"/>
      <c r="H4" s="289"/>
      <c r="I4" s="287" t="s">
        <v>406</v>
      </c>
      <c r="J4" s="288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1"/>
      <c r="AA4" s="292"/>
      <c r="AB4" s="292"/>
      <c r="AC4" s="292"/>
      <c r="AD4" s="292"/>
      <c r="AE4" s="292"/>
      <c r="AF4" s="292"/>
    </row>
    <row r="5" spans="2:32" ht="25.5" customHeight="1" x14ac:dyDescent="0.2">
      <c r="B5" s="264"/>
      <c r="C5" s="260"/>
      <c r="D5" s="293"/>
      <c r="E5" s="683"/>
      <c r="F5" s="316" t="s">
        <v>297</v>
      </c>
      <c r="G5" s="314" t="s">
        <v>417</v>
      </c>
      <c r="H5" s="314">
        <v>2018</v>
      </c>
      <c r="I5" s="314">
        <v>2019</v>
      </c>
      <c r="J5" s="314">
        <v>2020</v>
      </c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1"/>
      <c r="AA5" s="292"/>
      <c r="AB5" s="292"/>
      <c r="AC5" s="292"/>
      <c r="AD5" s="292"/>
      <c r="AE5" s="292"/>
      <c r="AF5" s="292"/>
    </row>
    <row r="6" spans="2:32" ht="15" customHeight="1" x14ac:dyDescent="0.2">
      <c r="B6" s="298">
        <v>0</v>
      </c>
      <c r="C6" s="298">
        <v>1</v>
      </c>
      <c r="D6" s="317">
        <v>2</v>
      </c>
      <c r="E6" s="314">
        <v>3</v>
      </c>
      <c r="F6" s="315">
        <v>4</v>
      </c>
      <c r="G6" s="317">
        <v>5</v>
      </c>
      <c r="H6" s="317">
        <v>6</v>
      </c>
      <c r="I6" s="317">
        <v>7</v>
      </c>
      <c r="J6" s="317">
        <v>8</v>
      </c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1"/>
      <c r="X6" s="295"/>
      <c r="AA6" s="292"/>
      <c r="AB6" s="292"/>
      <c r="AC6" s="292"/>
      <c r="AD6" s="292"/>
      <c r="AE6" s="292"/>
      <c r="AF6" s="292"/>
    </row>
    <row r="7" spans="2:32" ht="17.25" customHeight="1" x14ac:dyDescent="0.2">
      <c r="B7" s="298" t="s">
        <v>376</v>
      </c>
      <c r="C7" s="294"/>
      <c r="D7" s="320" t="s">
        <v>74</v>
      </c>
      <c r="E7" s="304"/>
      <c r="F7" s="378">
        <f>F8+F15+F12</f>
        <v>6833</v>
      </c>
      <c r="G7" s="378">
        <f>G8+G15+G12</f>
        <v>6727</v>
      </c>
      <c r="H7" s="378">
        <f>H8+H15+H12</f>
        <v>8183</v>
      </c>
      <c r="I7" s="378">
        <f>I8+I15+I12</f>
        <v>3800</v>
      </c>
      <c r="J7" s="378">
        <f>J8+J15+J12</f>
        <v>3800</v>
      </c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1"/>
      <c r="AA7" s="292"/>
      <c r="AB7" s="292"/>
      <c r="AC7" s="292"/>
      <c r="AD7" s="292"/>
      <c r="AE7" s="292"/>
      <c r="AF7" s="292"/>
    </row>
    <row r="8" spans="2:32" ht="15" customHeight="1" x14ac:dyDescent="0.2">
      <c r="B8" s="297"/>
      <c r="C8" s="298">
        <v>1</v>
      </c>
      <c r="D8" s="296" t="s">
        <v>377</v>
      </c>
      <c r="E8" s="304"/>
      <c r="F8" s="378">
        <f>F9+F10</f>
        <v>1500</v>
      </c>
      <c r="G8" s="378">
        <f>G9+G10</f>
        <v>1624</v>
      </c>
      <c r="H8" s="378">
        <f>H9+H10</f>
        <v>1600</v>
      </c>
      <c r="I8" s="378">
        <f>I9+I10</f>
        <v>1500</v>
      </c>
      <c r="J8" s="378">
        <f>J9+J10</f>
        <v>1500</v>
      </c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1"/>
      <c r="Z8" s="286"/>
      <c r="AA8" s="291"/>
      <c r="AB8" s="291"/>
      <c r="AC8" s="292"/>
      <c r="AD8" s="292"/>
      <c r="AE8" s="292"/>
      <c r="AF8" s="292"/>
    </row>
    <row r="9" spans="2:32" ht="15" customHeight="1" x14ac:dyDescent="0.2">
      <c r="B9" s="298"/>
      <c r="C9" s="298"/>
      <c r="D9" s="300" t="s">
        <v>378</v>
      </c>
      <c r="E9" s="304"/>
      <c r="F9" s="379">
        <v>1500</v>
      </c>
      <c r="G9" s="379">
        <f>'ANEXA 2 CUMULAT TRIM'!J146</f>
        <v>1624</v>
      </c>
      <c r="H9" s="379">
        <v>1600</v>
      </c>
      <c r="I9" s="379">
        <v>1500</v>
      </c>
      <c r="J9" s="379">
        <v>1500</v>
      </c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  <c r="AA9" s="292"/>
      <c r="AB9" s="292"/>
      <c r="AC9" s="292"/>
      <c r="AD9" s="292"/>
      <c r="AE9" s="292"/>
      <c r="AF9" s="292"/>
    </row>
    <row r="10" spans="2:32" ht="15" customHeight="1" x14ac:dyDescent="0.2">
      <c r="B10" s="298"/>
      <c r="C10" s="298"/>
      <c r="D10" s="300" t="s">
        <v>379</v>
      </c>
      <c r="E10" s="304"/>
      <c r="F10" s="378"/>
      <c r="G10" s="378"/>
      <c r="H10" s="378"/>
      <c r="I10" s="378"/>
      <c r="J10" s="378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1"/>
      <c r="X10" s="301"/>
      <c r="AA10" s="292"/>
      <c r="AB10" s="292"/>
      <c r="AC10" s="292"/>
      <c r="AD10" s="292"/>
      <c r="AE10" s="292"/>
      <c r="AF10" s="292"/>
    </row>
    <row r="11" spans="2:32" ht="15" customHeight="1" x14ac:dyDescent="0.2">
      <c r="B11" s="298"/>
      <c r="C11" s="298">
        <v>2</v>
      </c>
      <c r="D11" s="299" t="s">
        <v>75</v>
      </c>
      <c r="E11" s="304"/>
      <c r="F11" s="378"/>
      <c r="G11" s="378"/>
      <c r="H11" s="378"/>
      <c r="I11" s="378"/>
      <c r="J11" s="378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1"/>
      <c r="AA11" s="292"/>
      <c r="AB11" s="292"/>
      <c r="AC11" s="292"/>
      <c r="AD11" s="292"/>
      <c r="AE11" s="292"/>
      <c r="AF11" s="292"/>
    </row>
    <row r="12" spans="2:32" ht="15" customHeight="1" x14ac:dyDescent="0.2">
      <c r="B12" s="302"/>
      <c r="C12" s="303">
        <v>3</v>
      </c>
      <c r="D12" s="296" t="s">
        <v>380</v>
      </c>
      <c r="E12" s="304"/>
      <c r="F12" s="378">
        <f>F13+F14</f>
        <v>0</v>
      </c>
      <c r="G12" s="378">
        <f>G13+G14</f>
        <v>0</v>
      </c>
      <c r="H12" s="378">
        <f>H13+H14</f>
        <v>0</v>
      </c>
      <c r="I12" s="378">
        <f>I13+I14</f>
        <v>0</v>
      </c>
      <c r="J12" s="378">
        <f>J13+J14</f>
        <v>0</v>
      </c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1"/>
      <c r="AA12" s="292"/>
      <c r="AB12" s="292"/>
      <c r="AC12" s="292"/>
      <c r="AD12" s="292"/>
      <c r="AE12" s="292"/>
      <c r="AF12" s="292"/>
    </row>
    <row r="13" spans="2:32" ht="15" customHeight="1" x14ac:dyDescent="0.2">
      <c r="B13" s="297"/>
      <c r="C13" s="298"/>
      <c r="D13" s="304" t="s">
        <v>381</v>
      </c>
      <c r="E13" s="304"/>
      <c r="F13" s="378"/>
      <c r="G13" s="378"/>
      <c r="H13" s="378"/>
      <c r="I13" s="379"/>
      <c r="J13" s="379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1"/>
      <c r="AA13" s="292"/>
      <c r="AB13" s="292"/>
      <c r="AC13" s="292"/>
      <c r="AD13" s="292"/>
      <c r="AE13" s="292"/>
      <c r="AF13" s="292"/>
    </row>
    <row r="14" spans="2:32" ht="15" customHeight="1" x14ac:dyDescent="0.2">
      <c r="B14" s="297"/>
      <c r="C14" s="298"/>
      <c r="D14" s="304" t="s">
        <v>382</v>
      </c>
      <c r="E14" s="304"/>
      <c r="F14" s="378"/>
      <c r="G14" s="378"/>
      <c r="H14" s="378"/>
      <c r="I14" s="378"/>
      <c r="J14" s="378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1"/>
      <c r="AA14" s="292"/>
      <c r="AB14" s="292"/>
      <c r="AC14" s="292"/>
      <c r="AD14" s="292"/>
      <c r="AE14" s="292"/>
      <c r="AF14" s="292"/>
    </row>
    <row r="15" spans="2:32" ht="15" customHeight="1" x14ac:dyDescent="0.2">
      <c r="B15" s="297"/>
      <c r="C15" s="298">
        <v>4</v>
      </c>
      <c r="D15" s="296" t="s">
        <v>383</v>
      </c>
      <c r="E15" s="304"/>
      <c r="F15" s="378">
        <f>F16+F17</f>
        <v>5333</v>
      </c>
      <c r="G15" s="378">
        <f>G16+G17</f>
        <v>5103</v>
      </c>
      <c r="H15" s="378">
        <f>H16+H17</f>
        <v>6583</v>
      </c>
      <c r="I15" s="378">
        <f>I16+I17</f>
        <v>2300</v>
      </c>
      <c r="J15" s="378">
        <f>J16+J17</f>
        <v>2300</v>
      </c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1"/>
      <c r="AA15" s="292"/>
      <c r="AB15" s="292"/>
      <c r="AC15" s="292"/>
      <c r="AD15" s="292"/>
      <c r="AE15" s="292"/>
      <c r="AF15" s="292"/>
    </row>
    <row r="16" spans="2:32" ht="15" customHeight="1" x14ac:dyDescent="0.2">
      <c r="B16" s="297"/>
      <c r="C16" s="298"/>
      <c r="D16" s="304" t="s">
        <v>384</v>
      </c>
      <c r="E16" s="304"/>
      <c r="F16" s="379">
        <v>2000</v>
      </c>
      <c r="G16" s="379">
        <v>2337</v>
      </c>
      <c r="H16" s="379">
        <v>1900</v>
      </c>
      <c r="I16" s="379">
        <v>2300</v>
      </c>
      <c r="J16" s="379">
        <v>2300</v>
      </c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1"/>
      <c r="AA16" s="292"/>
      <c r="AB16" s="292"/>
      <c r="AC16" s="292"/>
      <c r="AD16" s="292"/>
      <c r="AE16" s="292"/>
      <c r="AF16" s="292"/>
    </row>
    <row r="17" spans="2:32" ht="15" customHeight="1" x14ac:dyDescent="0.2">
      <c r="B17" s="297"/>
      <c r="C17" s="298"/>
      <c r="D17" s="304" t="s">
        <v>385</v>
      </c>
      <c r="E17" s="304"/>
      <c r="F17" s="379">
        <v>3333</v>
      </c>
      <c r="G17" s="379">
        <v>2766</v>
      </c>
      <c r="H17" s="379">
        <v>4683</v>
      </c>
      <c r="I17" s="379">
        <v>0</v>
      </c>
      <c r="J17" s="379">
        <v>0</v>
      </c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1"/>
      <c r="Z17" s="286"/>
      <c r="AA17" s="291"/>
      <c r="AB17" s="291"/>
      <c r="AC17" s="292"/>
      <c r="AD17" s="292"/>
      <c r="AE17" s="292"/>
      <c r="AF17" s="292"/>
    </row>
    <row r="18" spans="2:32" ht="15" customHeight="1" x14ac:dyDescent="0.2">
      <c r="B18" s="297" t="s">
        <v>17</v>
      </c>
      <c r="C18" s="298"/>
      <c r="D18" s="296" t="s">
        <v>386</v>
      </c>
      <c r="E18" s="304"/>
      <c r="F18" s="378">
        <f>F19+F31+F37+F42+F44</f>
        <v>6000</v>
      </c>
      <c r="G18" s="378">
        <f>G19+G31+G37+G42+G44</f>
        <v>1691</v>
      </c>
      <c r="H18" s="378">
        <f>H19+H31+H37+H42+H44</f>
        <v>5640</v>
      </c>
      <c r="I18" s="378">
        <f>I19+I31+I37+I42+I44</f>
        <v>3800</v>
      </c>
      <c r="J18" s="378">
        <f>J19+J31+J37+J42+J44</f>
        <v>20</v>
      </c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1"/>
      <c r="Z18" s="286"/>
      <c r="AA18" s="291"/>
      <c r="AB18" s="291"/>
      <c r="AC18" s="292"/>
      <c r="AD18" s="292"/>
      <c r="AE18" s="292"/>
      <c r="AF18" s="292"/>
    </row>
    <row r="19" spans="2:32" ht="15" customHeight="1" x14ac:dyDescent="0.2">
      <c r="B19" s="297"/>
      <c r="C19" s="298">
        <v>1</v>
      </c>
      <c r="D19" s="296" t="s">
        <v>387</v>
      </c>
      <c r="E19" s="304"/>
      <c r="F19" s="378">
        <f>F20+F21+F29+F30</f>
        <v>4308</v>
      </c>
      <c r="G19" s="378">
        <f>G20+G21+G29+G30</f>
        <v>408</v>
      </c>
      <c r="H19" s="378">
        <f>H20+H21+H29+H30</f>
        <v>3400</v>
      </c>
      <c r="I19" s="378">
        <f>I20+I21+I29+I30</f>
        <v>1600</v>
      </c>
      <c r="J19" s="378">
        <f>J20+J21+J29+J30</f>
        <v>0</v>
      </c>
      <c r="K19" s="290"/>
      <c r="L19" s="290"/>
      <c r="M19" s="290"/>
      <c r="N19" s="290"/>
      <c r="O19" s="290" t="s">
        <v>413</v>
      </c>
      <c r="P19" s="290"/>
      <c r="Q19" s="290"/>
      <c r="R19" s="290"/>
      <c r="S19" s="290"/>
      <c r="T19" s="290"/>
      <c r="U19" s="290"/>
      <c r="V19" s="291"/>
      <c r="Z19" s="286"/>
      <c r="AA19" s="292"/>
      <c r="AB19" s="292"/>
      <c r="AC19" s="292"/>
      <c r="AD19" s="292"/>
      <c r="AE19" s="292"/>
      <c r="AF19" s="292"/>
    </row>
    <row r="20" spans="2:32" ht="15" customHeight="1" x14ac:dyDescent="0.2">
      <c r="B20" s="297"/>
      <c r="C20" s="298"/>
      <c r="D20" s="296" t="s">
        <v>388</v>
      </c>
      <c r="E20" s="304"/>
      <c r="F20" s="378">
        <v>0</v>
      </c>
      <c r="G20" s="378">
        <v>0</v>
      </c>
      <c r="H20" s="378">
        <v>0</v>
      </c>
      <c r="I20" s="378">
        <v>0</v>
      </c>
      <c r="J20" s="378">
        <v>0</v>
      </c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1"/>
      <c r="Z20" s="286"/>
      <c r="AA20" s="292"/>
      <c r="AB20" s="292"/>
      <c r="AC20" s="292"/>
      <c r="AD20" s="292"/>
      <c r="AE20" s="292"/>
      <c r="AF20" s="292"/>
    </row>
    <row r="21" spans="2:32" ht="29.25" customHeight="1" x14ac:dyDescent="0.2">
      <c r="B21" s="297"/>
      <c r="C21" s="298"/>
      <c r="D21" s="296" t="s">
        <v>389</v>
      </c>
      <c r="E21" s="304"/>
      <c r="F21" s="378">
        <f>F22+F26+F27+F28</f>
        <v>4308</v>
      </c>
      <c r="G21" s="378">
        <f>G22+G26+G27+G28</f>
        <v>408</v>
      </c>
      <c r="H21" s="378">
        <f>H22+H26+H27+H28</f>
        <v>3400</v>
      </c>
      <c r="I21" s="378">
        <f>I22+I26+I27+I28</f>
        <v>1600</v>
      </c>
      <c r="J21" s="378">
        <f>J22+J26+J27+J28</f>
        <v>0</v>
      </c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1"/>
    </row>
    <row r="22" spans="2:32" ht="15" customHeight="1" x14ac:dyDescent="0.2">
      <c r="B22" s="302"/>
      <c r="C22" s="294"/>
      <c r="D22" s="300" t="s">
        <v>408</v>
      </c>
      <c r="E22" s="304"/>
      <c r="F22" s="379">
        <f>F23+F24+F25</f>
        <v>128</v>
      </c>
      <c r="G22" s="379">
        <f>G23+G24+G25</f>
        <v>139</v>
      </c>
      <c r="H22" s="379">
        <f>H23+H24+H25</f>
        <v>0</v>
      </c>
      <c r="I22" s="379">
        <f>I23+I24+I25</f>
        <v>0</v>
      </c>
      <c r="J22" s="379">
        <f>J23+J24+J25</f>
        <v>0</v>
      </c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1"/>
    </row>
    <row r="23" spans="2:32" ht="15" customHeight="1" x14ac:dyDescent="0.2">
      <c r="B23" s="265"/>
      <c r="C23" s="298"/>
      <c r="D23" s="304" t="s">
        <v>402</v>
      </c>
      <c r="E23" s="304">
        <v>2017</v>
      </c>
      <c r="F23" s="379">
        <v>38</v>
      </c>
      <c r="G23" s="379">
        <v>44</v>
      </c>
      <c r="H23" s="379">
        <v>0</v>
      </c>
      <c r="I23" s="379">
        <v>0</v>
      </c>
      <c r="J23" s="379">
        <v>0</v>
      </c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1"/>
    </row>
    <row r="24" spans="2:32" ht="15" customHeight="1" x14ac:dyDescent="0.2">
      <c r="B24" s="265"/>
      <c r="C24" s="298"/>
      <c r="D24" s="305" t="s">
        <v>403</v>
      </c>
      <c r="E24" s="304">
        <v>2017</v>
      </c>
      <c r="F24" s="379">
        <v>60</v>
      </c>
      <c r="G24" s="379">
        <v>68</v>
      </c>
      <c r="H24" s="379">
        <v>0</v>
      </c>
      <c r="I24" s="379">
        <v>0</v>
      </c>
      <c r="J24" s="379">
        <v>0</v>
      </c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</row>
    <row r="25" spans="2:32" ht="15" customHeight="1" x14ac:dyDescent="0.2">
      <c r="B25" s="265"/>
      <c r="C25" s="294"/>
      <c r="D25" s="305" t="s">
        <v>404</v>
      </c>
      <c r="E25" s="304">
        <v>2017</v>
      </c>
      <c r="F25" s="379">
        <v>30</v>
      </c>
      <c r="G25" s="379">
        <v>27</v>
      </c>
      <c r="H25" s="379">
        <v>0</v>
      </c>
      <c r="I25" s="379">
        <v>0</v>
      </c>
      <c r="J25" s="379">
        <v>0</v>
      </c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</row>
    <row r="26" spans="2:32" ht="15" customHeight="1" x14ac:dyDescent="0.2">
      <c r="B26" s="265"/>
      <c r="C26" s="298"/>
      <c r="D26" s="305" t="s">
        <v>463</v>
      </c>
      <c r="E26" s="304">
        <v>2019</v>
      </c>
      <c r="F26" s="379">
        <v>300</v>
      </c>
      <c r="G26" s="383">
        <v>83</v>
      </c>
      <c r="H26" s="379">
        <v>300</v>
      </c>
      <c r="I26" s="379">
        <v>1600</v>
      </c>
      <c r="J26" s="383">
        <v>0</v>
      </c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</row>
    <row r="27" spans="2:32" ht="15" customHeight="1" x14ac:dyDescent="0.2">
      <c r="B27" s="265"/>
      <c r="C27" s="294"/>
      <c r="D27" s="305" t="s">
        <v>464</v>
      </c>
      <c r="E27" s="265">
        <v>2017</v>
      </c>
      <c r="F27" s="380">
        <v>980</v>
      </c>
      <c r="G27" s="380">
        <v>155</v>
      </c>
      <c r="H27" s="380">
        <v>0</v>
      </c>
      <c r="I27" s="380">
        <v>0</v>
      </c>
      <c r="J27" s="380">
        <v>0</v>
      </c>
    </row>
    <row r="28" spans="2:32" ht="27.75" customHeight="1" x14ac:dyDescent="0.2">
      <c r="B28" s="265"/>
      <c r="C28" s="294"/>
      <c r="D28" s="306" t="s">
        <v>465</v>
      </c>
      <c r="E28" s="304">
        <v>2018</v>
      </c>
      <c r="F28" s="380">
        <v>2900</v>
      </c>
      <c r="G28" s="380">
        <v>31</v>
      </c>
      <c r="H28" s="380">
        <v>3100</v>
      </c>
      <c r="I28" s="380">
        <v>0</v>
      </c>
      <c r="J28" s="380">
        <v>0</v>
      </c>
    </row>
    <row r="29" spans="2:32" ht="26.25" customHeight="1" x14ac:dyDescent="0.2">
      <c r="B29" s="265"/>
      <c r="C29" s="294"/>
      <c r="D29" s="307" t="s">
        <v>390</v>
      </c>
      <c r="E29" s="265"/>
      <c r="F29" s="381">
        <v>0</v>
      </c>
      <c r="G29" s="381">
        <v>0</v>
      </c>
      <c r="H29" s="381">
        <v>0</v>
      </c>
      <c r="I29" s="381">
        <v>0</v>
      </c>
      <c r="J29" s="381">
        <v>0</v>
      </c>
    </row>
    <row r="30" spans="2:32" ht="42.75" customHeight="1" x14ac:dyDescent="0.2">
      <c r="B30" s="297"/>
      <c r="C30" s="298"/>
      <c r="D30" s="307" t="s">
        <v>391</v>
      </c>
      <c r="E30" s="265"/>
      <c r="F30" s="381">
        <v>0</v>
      </c>
      <c r="G30" s="381">
        <v>0</v>
      </c>
      <c r="H30" s="381">
        <v>0</v>
      </c>
      <c r="I30" s="381">
        <v>0</v>
      </c>
      <c r="J30" s="381">
        <v>0</v>
      </c>
    </row>
    <row r="31" spans="2:32" ht="15" customHeight="1" x14ac:dyDescent="0.2">
      <c r="B31" s="297"/>
      <c r="C31" s="298">
        <v>2</v>
      </c>
      <c r="D31" s="308" t="s">
        <v>392</v>
      </c>
      <c r="E31" s="265"/>
      <c r="F31" s="381">
        <f>F32+F33+F35+F36</f>
        <v>142</v>
      </c>
      <c r="G31" s="381">
        <f>G32+G33+G35+G36</f>
        <v>77</v>
      </c>
      <c r="H31" s="381">
        <f>H32+H33+H35+H36</f>
        <v>0</v>
      </c>
      <c r="I31" s="381">
        <f>I32+I33+I35+I36</f>
        <v>0</v>
      </c>
      <c r="J31" s="381">
        <f>J32+J33+J35+J36</f>
        <v>0</v>
      </c>
    </row>
    <row r="32" spans="2:32" ht="15" customHeight="1" x14ac:dyDescent="0.2">
      <c r="B32" s="265"/>
      <c r="C32" s="294"/>
      <c r="D32" s="308" t="s">
        <v>410</v>
      </c>
      <c r="E32" s="265"/>
      <c r="F32" s="381">
        <v>0</v>
      </c>
      <c r="G32" s="381">
        <v>0</v>
      </c>
      <c r="H32" s="381">
        <v>0</v>
      </c>
      <c r="I32" s="381">
        <v>0</v>
      </c>
      <c r="J32" s="381">
        <v>0</v>
      </c>
    </row>
    <row r="33" spans="2:17" ht="30" customHeight="1" x14ac:dyDescent="0.2">
      <c r="B33" s="265"/>
      <c r="C33" s="298"/>
      <c r="D33" s="308" t="s">
        <v>409</v>
      </c>
      <c r="E33" s="265"/>
      <c r="F33" s="381">
        <f>F34</f>
        <v>142</v>
      </c>
      <c r="G33" s="381">
        <f>G34</f>
        <v>77</v>
      </c>
      <c r="H33" s="381">
        <f>H34</f>
        <v>0</v>
      </c>
      <c r="I33" s="381">
        <f>I34</f>
        <v>0</v>
      </c>
      <c r="J33" s="381">
        <f>J34</f>
        <v>0</v>
      </c>
    </row>
    <row r="34" spans="2:17" ht="15" customHeight="1" x14ac:dyDescent="0.2">
      <c r="B34" s="265"/>
      <c r="C34" s="294"/>
      <c r="D34" s="305" t="s">
        <v>466</v>
      </c>
      <c r="E34" s="265">
        <v>2017</v>
      </c>
      <c r="F34" s="380">
        <v>142</v>
      </c>
      <c r="G34" s="380">
        <v>77</v>
      </c>
      <c r="H34" s="380"/>
      <c r="I34" s="380"/>
      <c r="J34" s="380"/>
    </row>
    <row r="35" spans="2:17" ht="27.75" customHeight="1" x14ac:dyDescent="0.2">
      <c r="B35" s="265"/>
      <c r="C35" s="309"/>
      <c r="D35" s="321" t="s">
        <v>412</v>
      </c>
      <c r="E35" s="310"/>
      <c r="F35" s="382">
        <v>0</v>
      </c>
      <c r="G35" s="382">
        <v>0</v>
      </c>
      <c r="H35" s="382">
        <v>0</v>
      </c>
      <c r="I35" s="382">
        <v>0</v>
      </c>
      <c r="J35" s="382">
        <v>0</v>
      </c>
      <c r="K35" s="312"/>
      <c r="L35" s="312"/>
      <c r="M35" s="312"/>
      <c r="N35" s="312"/>
      <c r="O35" s="312"/>
      <c r="P35" s="312"/>
      <c r="Q35" s="312"/>
    </row>
    <row r="36" spans="2:17" ht="40.5" customHeight="1" x14ac:dyDescent="0.2">
      <c r="B36" s="265"/>
      <c r="C36" s="265"/>
      <c r="D36" s="321" t="s">
        <v>391</v>
      </c>
      <c r="E36" s="311"/>
      <c r="F36" s="382">
        <v>0</v>
      </c>
      <c r="G36" s="382">
        <v>0</v>
      </c>
      <c r="H36" s="382">
        <v>0</v>
      </c>
      <c r="I36" s="382">
        <v>0</v>
      </c>
      <c r="J36" s="382">
        <v>0</v>
      </c>
      <c r="K36" s="312"/>
      <c r="L36" s="312"/>
      <c r="M36" s="312"/>
      <c r="N36" s="312"/>
      <c r="O36" s="312"/>
      <c r="P36" s="312"/>
      <c r="Q36" s="312"/>
    </row>
    <row r="37" spans="2:17" ht="27" customHeight="1" x14ac:dyDescent="0.2">
      <c r="B37" s="265"/>
      <c r="C37" s="298">
        <v>3</v>
      </c>
      <c r="D37" s="322" t="s">
        <v>394</v>
      </c>
      <c r="E37" s="311"/>
      <c r="F37" s="382">
        <f>F38+F39+F40+F41</f>
        <v>0</v>
      </c>
      <c r="G37" s="382">
        <f>G38+G39+G40+G41</f>
        <v>0</v>
      </c>
      <c r="H37" s="382">
        <f>H38+H39+H40+H41</f>
        <v>0</v>
      </c>
      <c r="I37" s="382">
        <f>I38+I39+I40+I41</f>
        <v>0</v>
      </c>
      <c r="J37" s="382">
        <f>J38+J39+J40+J41</f>
        <v>0</v>
      </c>
    </row>
    <row r="38" spans="2:17" ht="15" customHeight="1" x14ac:dyDescent="0.2">
      <c r="B38" s="265"/>
      <c r="C38" s="294"/>
      <c r="D38" s="308" t="s">
        <v>388</v>
      </c>
      <c r="E38" s="265"/>
      <c r="F38" s="381">
        <v>0</v>
      </c>
      <c r="G38" s="381">
        <v>0</v>
      </c>
      <c r="H38" s="381"/>
      <c r="I38" s="381"/>
      <c r="J38" s="381"/>
    </row>
    <row r="39" spans="2:17" ht="27" customHeight="1" x14ac:dyDescent="0.2">
      <c r="B39" s="265"/>
      <c r="C39" s="294"/>
      <c r="D39" s="308" t="s">
        <v>393</v>
      </c>
      <c r="E39" s="265"/>
      <c r="F39" s="381">
        <v>0</v>
      </c>
      <c r="G39" s="381">
        <v>0</v>
      </c>
      <c r="H39" s="381">
        <v>0</v>
      </c>
      <c r="I39" s="381">
        <v>0</v>
      </c>
      <c r="J39" s="381">
        <v>0</v>
      </c>
    </row>
    <row r="40" spans="2:17" ht="25.5" customHeight="1" x14ac:dyDescent="0.2">
      <c r="B40" s="265"/>
      <c r="C40" s="294"/>
      <c r="D40" s="308" t="s">
        <v>411</v>
      </c>
      <c r="E40" s="265"/>
      <c r="F40" s="381">
        <v>0</v>
      </c>
      <c r="G40" s="381">
        <v>0</v>
      </c>
      <c r="H40" s="381">
        <v>0</v>
      </c>
      <c r="I40" s="381">
        <v>0</v>
      </c>
      <c r="J40" s="381">
        <v>0</v>
      </c>
    </row>
    <row r="41" spans="2:17" ht="38.25" x14ac:dyDescent="0.2">
      <c r="B41" s="265"/>
      <c r="C41" s="294"/>
      <c r="D41" s="308" t="s">
        <v>391</v>
      </c>
      <c r="E41" s="265"/>
      <c r="F41" s="381">
        <v>0</v>
      </c>
      <c r="G41" s="381">
        <v>0</v>
      </c>
      <c r="H41" s="381">
        <v>0</v>
      </c>
      <c r="I41" s="381">
        <v>0</v>
      </c>
      <c r="J41" s="381">
        <v>0</v>
      </c>
    </row>
    <row r="42" spans="2:17" ht="15" customHeight="1" x14ac:dyDescent="0.2">
      <c r="B42" s="297"/>
      <c r="C42" s="298">
        <v>4</v>
      </c>
      <c r="D42" s="308" t="s">
        <v>395</v>
      </c>
      <c r="E42" s="265"/>
      <c r="F42" s="381">
        <f>F43</f>
        <v>1550</v>
      </c>
      <c r="G42" s="381">
        <f>G43</f>
        <v>1206</v>
      </c>
      <c r="H42" s="381">
        <f>H43</f>
        <v>2240</v>
      </c>
      <c r="I42" s="381">
        <f>I43</f>
        <v>2200</v>
      </c>
      <c r="J42" s="381">
        <f>J43</f>
        <v>20</v>
      </c>
    </row>
    <row r="43" spans="2:17" ht="15" customHeight="1" x14ac:dyDescent="0.2">
      <c r="B43" s="265"/>
      <c r="C43" s="294"/>
      <c r="D43" s="305" t="s">
        <v>396</v>
      </c>
      <c r="E43" s="265"/>
      <c r="F43" s="380">
        <v>1550</v>
      </c>
      <c r="G43" s="380">
        <v>1206</v>
      </c>
      <c r="H43" s="380">
        <v>2240</v>
      </c>
      <c r="I43" s="380">
        <v>2200</v>
      </c>
      <c r="J43" s="380">
        <v>20</v>
      </c>
    </row>
    <row r="44" spans="2:17" ht="15" customHeight="1" x14ac:dyDescent="0.2">
      <c r="B44" s="297"/>
      <c r="C44" s="298">
        <v>5</v>
      </c>
      <c r="D44" s="308" t="s">
        <v>397</v>
      </c>
      <c r="E44" s="265"/>
      <c r="F44" s="381">
        <f>F45+F46</f>
        <v>0</v>
      </c>
      <c r="G44" s="381">
        <f>G45+G46</f>
        <v>0</v>
      </c>
      <c r="H44" s="381">
        <f>H45+H46</f>
        <v>0</v>
      </c>
      <c r="I44" s="381">
        <f>I45+I46</f>
        <v>0</v>
      </c>
      <c r="J44" s="381">
        <f>J45+J46</f>
        <v>0</v>
      </c>
    </row>
    <row r="45" spans="2:17" ht="15" customHeight="1" x14ac:dyDescent="0.2">
      <c r="B45" s="265"/>
      <c r="C45" s="294"/>
      <c r="D45" s="305" t="s">
        <v>398</v>
      </c>
      <c r="E45" s="265"/>
      <c r="F45" s="380">
        <v>0</v>
      </c>
      <c r="G45" s="380">
        <v>0</v>
      </c>
      <c r="H45" s="380">
        <v>0</v>
      </c>
      <c r="I45" s="380">
        <v>0</v>
      </c>
      <c r="J45" s="380">
        <v>0</v>
      </c>
    </row>
    <row r="46" spans="2:17" ht="15" customHeight="1" x14ac:dyDescent="0.2">
      <c r="B46" s="265"/>
      <c r="C46" s="294"/>
      <c r="D46" s="305" t="s">
        <v>399</v>
      </c>
      <c r="E46" s="265"/>
      <c r="F46" s="380"/>
      <c r="G46" s="380"/>
      <c r="H46" s="380"/>
      <c r="I46" s="380"/>
      <c r="J46" s="380"/>
    </row>
    <row r="48" spans="2:17" ht="15" x14ac:dyDescent="0.2">
      <c r="D48" s="536" t="s">
        <v>351</v>
      </c>
      <c r="E48" s="536"/>
      <c r="F48" s="214"/>
      <c r="G48" s="537" t="s">
        <v>352</v>
      </c>
      <c r="H48" s="537"/>
      <c r="I48" s="537"/>
      <c r="J48" s="537"/>
    </row>
    <row r="49" spans="4:10" ht="15" x14ac:dyDescent="0.2">
      <c r="D49" s="538" t="s">
        <v>353</v>
      </c>
      <c r="E49" s="538"/>
      <c r="F49" s="214"/>
      <c r="G49" s="537" t="s">
        <v>354</v>
      </c>
      <c r="H49" s="537"/>
      <c r="I49" s="537"/>
      <c r="J49" s="537"/>
    </row>
  </sheetData>
  <sheetProtection selectLockedCells="1" selectUnlockedCells="1"/>
  <mergeCells count="7">
    <mergeCell ref="D2:H2"/>
    <mergeCell ref="E4:E5"/>
    <mergeCell ref="F4:G4"/>
    <mergeCell ref="D48:E48"/>
    <mergeCell ref="G48:J48"/>
    <mergeCell ref="D49:E49"/>
    <mergeCell ref="G49:J49"/>
  </mergeCells>
  <phoneticPr fontId="31" type="noConversion"/>
  <pageMargins left="0.7" right="0.7" top="0.75219999999999998" bottom="0.75" header="0.3" footer="0.3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108" zoomScaleNormal="108" workbookViewId="0">
      <selection activeCell="F41" sqref="F41"/>
    </sheetView>
  </sheetViews>
  <sheetFormatPr defaultRowHeight="12.75" x14ac:dyDescent="0.2"/>
  <cols>
    <col min="1" max="1" width="4" style="187" customWidth="1"/>
    <col min="2" max="2" width="38.7109375" style="187" customWidth="1"/>
    <col min="3" max="3" width="4.7109375" style="187" customWidth="1"/>
    <col min="4" max="4" width="12" style="187" customWidth="1"/>
    <col min="5" max="12" width="9.7109375" style="187" customWidth="1"/>
    <col min="13" max="16384" width="9.140625" style="187"/>
  </cols>
  <sheetData>
    <row r="1" spans="1:12" x14ac:dyDescent="0.2">
      <c r="L1" s="188" t="s">
        <v>318</v>
      </c>
    </row>
    <row r="3" spans="1:12" ht="12.75" customHeight="1" x14ac:dyDescent="0.25">
      <c r="B3" s="686" t="s">
        <v>319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</row>
    <row r="6" spans="1:12" ht="13.5" thickBot="1" x14ac:dyDescent="0.25">
      <c r="L6" s="188" t="s">
        <v>1</v>
      </c>
    </row>
    <row r="7" spans="1:12" ht="13.5" customHeight="1" thickBot="1" x14ac:dyDescent="0.25">
      <c r="A7" s="687" t="s">
        <v>320</v>
      </c>
      <c r="B7" s="690" t="s">
        <v>321</v>
      </c>
      <c r="C7" s="691"/>
      <c r="D7" s="691" t="s">
        <v>322</v>
      </c>
      <c r="E7" s="696" t="s">
        <v>360</v>
      </c>
      <c r="F7" s="697"/>
      <c r="G7" s="696" t="s">
        <v>361</v>
      </c>
      <c r="H7" s="697"/>
      <c r="I7" s="698" t="s">
        <v>370</v>
      </c>
      <c r="J7" s="699"/>
      <c r="K7" s="698" t="s">
        <v>456</v>
      </c>
      <c r="L7" s="699"/>
    </row>
    <row r="8" spans="1:12" ht="26.25" customHeight="1" thickBot="1" x14ac:dyDescent="0.25">
      <c r="A8" s="688"/>
      <c r="B8" s="692"/>
      <c r="C8" s="693"/>
      <c r="D8" s="693"/>
      <c r="E8" s="700" t="s">
        <v>416</v>
      </c>
      <c r="F8" s="697"/>
      <c r="G8" s="701" t="s">
        <v>323</v>
      </c>
      <c r="H8" s="702"/>
      <c r="I8" s="701" t="s">
        <v>324</v>
      </c>
      <c r="J8" s="702"/>
      <c r="K8" s="701" t="s">
        <v>325</v>
      </c>
      <c r="L8" s="702"/>
    </row>
    <row r="9" spans="1:12" ht="28.5" customHeight="1" thickBot="1" x14ac:dyDescent="0.25">
      <c r="A9" s="689"/>
      <c r="B9" s="694"/>
      <c r="C9" s="695"/>
      <c r="D9" s="695"/>
      <c r="E9" s="189" t="s">
        <v>326</v>
      </c>
      <c r="F9" s="190" t="s">
        <v>327</v>
      </c>
      <c r="G9" s="189" t="s">
        <v>328</v>
      </c>
      <c r="H9" s="191" t="s">
        <v>327</v>
      </c>
      <c r="I9" s="189" t="s">
        <v>328</v>
      </c>
      <c r="J9" s="192" t="s">
        <v>327</v>
      </c>
      <c r="K9" s="189" t="s">
        <v>328</v>
      </c>
      <c r="L9" s="193" t="s">
        <v>327</v>
      </c>
    </row>
    <row r="10" spans="1:12" s="197" customFormat="1" ht="12" thickBot="1" x14ac:dyDescent="0.25">
      <c r="A10" s="413">
        <v>0</v>
      </c>
      <c r="B10" s="719">
        <v>1</v>
      </c>
      <c r="C10" s="720"/>
      <c r="D10" s="282">
        <v>2</v>
      </c>
      <c r="E10" s="281">
        <v>3</v>
      </c>
      <c r="F10" s="280">
        <v>4</v>
      </c>
      <c r="G10" s="280">
        <v>5</v>
      </c>
      <c r="H10" s="194">
        <v>6</v>
      </c>
      <c r="I10" s="280">
        <v>7</v>
      </c>
      <c r="J10" s="282">
        <v>8</v>
      </c>
      <c r="K10" s="195">
        <v>9</v>
      </c>
      <c r="L10" s="196">
        <v>10</v>
      </c>
    </row>
    <row r="11" spans="1:12" s="197" customFormat="1" ht="22.5" customHeight="1" x14ac:dyDescent="0.2">
      <c r="A11" s="414" t="s">
        <v>329</v>
      </c>
      <c r="B11" s="735" t="s">
        <v>319</v>
      </c>
      <c r="C11" s="736"/>
      <c r="D11" s="431"/>
      <c r="E11" s="392"/>
      <c r="F11" s="389"/>
      <c r="G11" s="390"/>
      <c r="H11" s="390"/>
      <c r="I11" s="390"/>
      <c r="J11" s="390"/>
      <c r="K11" s="390"/>
      <c r="L11" s="391"/>
    </row>
    <row r="12" spans="1:12" s="197" customFormat="1" ht="15" customHeight="1" x14ac:dyDescent="0.25">
      <c r="A12" s="728">
        <v>1</v>
      </c>
      <c r="B12" s="729" t="s">
        <v>362</v>
      </c>
      <c r="C12" s="730"/>
      <c r="D12" s="432"/>
      <c r="E12" s="429"/>
      <c r="F12" s="393"/>
      <c r="G12" s="394"/>
      <c r="H12" s="394"/>
      <c r="I12" s="394"/>
      <c r="J12" s="394"/>
      <c r="K12" s="394"/>
      <c r="L12" s="395"/>
    </row>
    <row r="13" spans="1:12" s="197" customFormat="1" ht="15" x14ac:dyDescent="0.25">
      <c r="A13" s="722"/>
      <c r="B13" s="731"/>
      <c r="C13" s="732"/>
      <c r="D13" s="433" t="s">
        <v>363</v>
      </c>
      <c r="E13" s="429" t="s">
        <v>79</v>
      </c>
      <c r="F13" s="393" t="s">
        <v>79</v>
      </c>
      <c r="G13" s="396" t="s">
        <v>470</v>
      </c>
      <c r="H13" s="396"/>
      <c r="I13" s="396"/>
      <c r="J13" s="396"/>
      <c r="K13" s="396"/>
      <c r="L13" s="397"/>
    </row>
    <row r="14" spans="1:12" s="197" customFormat="1" ht="15" x14ac:dyDescent="0.25">
      <c r="A14" s="722"/>
      <c r="B14" s="731"/>
      <c r="C14" s="732"/>
      <c r="D14" s="434" t="s">
        <v>371</v>
      </c>
      <c r="E14" s="429" t="s">
        <v>79</v>
      </c>
      <c r="F14" s="393" t="s">
        <v>79</v>
      </c>
      <c r="G14" s="396"/>
      <c r="H14" s="396"/>
      <c r="I14" s="396" t="s">
        <v>471</v>
      </c>
      <c r="J14" s="396"/>
      <c r="K14" s="396"/>
      <c r="L14" s="397"/>
    </row>
    <row r="15" spans="1:12" s="197" customFormat="1" ht="15" x14ac:dyDescent="0.25">
      <c r="A15" s="723"/>
      <c r="B15" s="733"/>
      <c r="C15" s="734"/>
      <c r="D15" s="433" t="s">
        <v>475</v>
      </c>
      <c r="E15" s="430" t="s">
        <v>79</v>
      </c>
      <c r="F15" s="426" t="s">
        <v>79</v>
      </c>
      <c r="G15" s="427"/>
      <c r="H15" s="427"/>
      <c r="I15" s="427"/>
      <c r="J15" s="427"/>
      <c r="K15" s="427" t="s">
        <v>472</v>
      </c>
      <c r="L15" s="428"/>
    </row>
    <row r="16" spans="1:12" s="197" customFormat="1" ht="25.5" customHeight="1" x14ac:dyDescent="0.25">
      <c r="A16" s="737">
        <v>2</v>
      </c>
      <c r="B16" s="724" t="s">
        <v>476</v>
      </c>
      <c r="C16" s="725"/>
      <c r="D16" s="433" t="s">
        <v>473</v>
      </c>
      <c r="E16" s="424" t="s">
        <v>79</v>
      </c>
      <c r="F16" s="422" t="s">
        <v>79</v>
      </c>
      <c r="G16" s="396"/>
      <c r="H16" s="396" t="s">
        <v>415</v>
      </c>
      <c r="I16" s="396"/>
      <c r="J16" s="396"/>
      <c r="K16" s="396"/>
      <c r="L16" s="397"/>
    </row>
    <row r="17" spans="1:14" s="197" customFormat="1" ht="25.5" customHeight="1" x14ac:dyDescent="0.25">
      <c r="A17" s="722"/>
      <c r="B17" s="726"/>
      <c r="C17" s="727"/>
      <c r="D17" s="433" t="s">
        <v>474</v>
      </c>
      <c r="E17" s="425" t="s">
        <v>79</v>
      </c>
      <c r="F17" s="421" t="s">
        <v>79</v>
      </c>
      <c r="G17" s="427"/>
      <c r="H17" s="427"/>
      <c r="I17" s="427"/>
      <c r="J17" s="427" t="s">
        <v>414</v>
      </c>
      <c r="K17" s="427"/>
      <c r="L17" s="428"/>
    </row>
    <row r="18" spans="1:14" s="197" customFormat="1" ht="25.5" customHeight="1" thickBot="1" x14ac:dyDescent="0.3">
      <c r="A18" s="722"/>
      <c r="B18" s="726"/>
      <c r="C18" s="727"/>
      <c r="D18" s="435" t="s">
        <v>475</v>
      </c>
      <c r="E18" s="425" t="s">
        <v>79</v>
      </c>
      <c r="F18" s="421" t="s">
        <v>79</v>
      </c>
      <c r="G18" s="400"/>
      <c r="H18" s="400"/>
      <c r="I18" s="400"/>
      <c r="J18" s="400"/>
      <c r="K18" s="400"/>
      <c r="L18" s="428" t="s">
        <v>415</v>
      </c>
    </row>
    <row r="19" spans="1:14" ht="13.5" thickBot="1" x14ac:dyDescent="0.25">
      <c r="A19" s="436"/>
      <c r="B19" s="707" t="s">
        <v>330</v>
      </c>
      <c r="C19" s="709"/>
      <c r="D19" s="437"/>
      <c r="E19" s="438" t="s">
        <v>79</v>
      </c>
      <c r="F19" s="439" t="s">
        <v>79</v>
      </c>
      <c r="G19" s="408" t="s">
        <v>470</v>
      </c>
      <c r="H19" s="409" t="s">
        <v>415</v>
      </c>
      <c r="I19" s="408" t="s">
        <v>471</v>
      </c>
      <c r="J19" s="409" t="s">
        <v>414</v>
      </c>
      <c r="K19" s="410" t="s">
        <v>472</v>
      </c>
      <c r="L19" s="400" t="s">
        <v>415</v>
      </c>
      <c r="N19" s="198"/>
    </row>
    <row r="20" spans="1:14" ht="27" customHeight="1" x14ac:dyDescent="0.2">
      <c r="A20" s="416" t="s">
        <v>331</v>
      </c>
      <c r="B20" s="743" t="s">
        <v>332</v>
      </c>
      <c r="C20" s="744"/>
      <c r="D20" s="419"/>
      <c r="E20" s="404"/>
      <c r="F20" s="403"/>
      <c r="G20" s="405"/>
      <c r="H20" s="406"/>
      <c r="I20" s="405"/>
      <c r="J20" s="406"/>
      <c r="K20" s="407"/>
      <c r="L20" s="405"/>
    </row>
    <row r="21" spans="1:14" ht="27" customHeight="1" x14ac:dyDescent="0.2">
      <c r="A21" s="745">
        <v>1</v>
      </c>
      <c r="B21" s="738" t="s">
        <v>492</v>
      </c>
      <c r="C21" s="739"/>
      <c r="D21" s="716"/>
      <c r="E21" s="713"/>
      <c r="F21" s="713"/>
      <c r="G21" s="721" t="s">
        <v>491</v>
      </c>
      <c r="H21" s="710"/>
      <c r="I21" s="710"/>
      <c r="J21" s="710"/>
      <c r="K21" s="710"/>
      <c r="L21" s="710"/>
    </row>
    <row r="22" spans="1:14" ht="27" customHeight="1" x14ac:dyDescent="0.2">
      <c r="A22" s="746"/>
      <c r="B22" s="726"/>
      <c r="C22" s="740"/>
      <c r="D22" s="717"/>
      <c r="E22" s="714"/>
      <c r="F22" s="714"/>
      <c r="G22" s="722"/>
      <c r="H22" s="711"/>
      <c r="I22" s="711"/>
      <c r="J22" s="711"/>
      <c r="K22" s="711"/>
      <c r="L22" s="711"/>
    </row>
    <row r="23" spans="1:14" ht="27" customHeight="1" x14ac:dyDescent="0.2">
      <c r="A23" s="747"/>
      <c r="B23" s="741"/>
      <c r="C23" s="742"/>
      <c r="D23" s="718"/>
      <c r="E23" s="715"/>
      <c r="F23" s="715"/>
      <c r="G23" s="723"/>
      <c r="H23" s="712"/>
      <c r="I23" s="712"/>
      <c r="J23" s="712"/>
      <c r="K23" s="712"/>
      <c r="L23" s="712"/>
    </row>
    <row r="24" spans="1:14" ht="13.5" thickBot="1" x14ac:dyDescent="0.25">
      <c r="A24" s="415"/>
      <c r="B24" s="705" t="s">
        <v>333</v>
      </c>
      <c r="C24" s="706"/>
      <c r="D24" s="418"/>
      <c r="E24" s="398" t="s">
        <v>79</v>
      </c>
      <c r="F24" s="399" t="s">
        <v>79</v>
      </c>
      <c r="G24" s="400"/>
      <c r="H24" s="401"/>
      <c r="I24" s="400"/>
      <c r="J24" s="401"/>
      <c r="K24" s="402"/>
      <c r="L24" s="400"/>
    </row>
    <row r="25" spans="1:14" ht="23.25" thickBot="1" x14ac:dyDescent="0.25">
      <c r="A25" s="417" t="s">
        <v>334</v>
      </c>
      <c r="B25" s="707" t="s">
        <v>335</v>
      </c>
      <c r="C25" s="708"/>
      <c r="D25" s="420"/>
      <c r="E25" s="412" t="s">
        <v>489</v>
      </c>
      <c r="F25" s="411" t="s">
        <v>469</v>
      </c>
      <c r="G25" s="408" t="s">
        <v>490</v>
      </c>
      <c r="H25" s="409" t="s">
        <v>415</v>
      </c>
      <c r="I25" s="408" t="s">
        <v>471</v>
      </c>
      <c r="J25" s="409" t="s">
        <v>414</v>
      </c>
      <c r="K25" s="410" t="s">
        <v>472</v>
      </c>
      <c r="L25" s="408" t="s">
        <v>415</v>
      </c>
    </row>
    <row r="27" spans="1:14" ht="15" x14ac:dyDescent="0.2">
      <c r="B27" s="703" t="s">
        <v>365</v>
      </c>
      <c r="C27" s="703"/>
      <c r="D27" s="703"/>
      <c r="E27" s="703"/>
      <c r="F27" s="215"/>
      <c r="G27" s="704" t="s">
        <v>366</v>
      </c>
      <c r="H27" s="704"/>
      <c r="I27" s="704"/>
      <c r="J27" s="704"/>
      <c r="K27" s="704"/>
      <c r="L27" s="704"/>
    </row>
    <row r="28" spans="1:14" ht="15" x14ac:dyDescent="0.2">
      <c r="B28" s="703" t="s">
        <v>367</v>
      </c>
      <c r="C28" s="703"/>
      <c r="D28" s="703"/>
      <c r="E28" s="703"/>
      <c r="F28" s="215"/>
      <c r="G28" s="704" t="s">
        <v>368</v>
      </c>
      <c r="H28" s="704"/>
      <c r="I28" s="704"/>
      <c r="J28" s="704"/>
      <c r="K28" s="704"/>
      <c r="L28" s="704"/>
    </row>
    <row r="29" spans="1:14" x14ac:dyDescent="0.2">
      <c r="E29" s="198"/>
      <c r="F29" s="198"/>
    </row>
    <row r="30" spans="1:14" x14ac:dyDescent="0.2">
      <c r="E30" s="326"/>
      <c r="F30" s="327"/>
      <c r="G30" s="326"/>
      <c r="H30" s="327"/>
      <c r="I30" s="326"/>
      <c r="J30" s="327"/>
      <c r="K30" s="326"/>
      <c r="L30" s="327"/>
    </row>
    <row r="31" spans="1:14" x14ac:dyDescent="0.2">
      <c r="E31" s="327"/>
      <c r="F31" s="326"/>
      <c r="G31" s="327"/>
      <c r="H31" s="326"/>
      <c r="I31" s="327"/>
      <c r="J31" s="326"/>
      <c r="K31" s="327"/>
      <c r="L31" s="326"/>
    </row>
  </sheetData>
  <sheetProtection selectLockedCells="1" selectUnlockedCells="1"/>
  <mergeCells count="37">
    <mergeCell ref="A12:A15"/>
    <mergeCell ref="B12:C15"/>
    <mergeCell ref="B11:C11"/>
    <mergeCell ref="A16:A18"/>
    <mergeCell ref="B21:C23"/>
    <mergeCell ref="B20:C20"/>
    <mergeCell ref="A21:A23"/>
    <mergeCell ref="B27:E27"/>
    <mergeCell ref="I8:J8"/>
    <mergeCell ref="K8:L8"/>
    <mergeCell ref="B10:C10"/>
    <mergeCell ref="G21:G23"/>
    <mergeCell ref="H21:H23"/>
    <mergeCell ref="I21:I23"/>
    <mergeCell ref="J21:J23"/>
    <mergeCell ref="B16:C18"/>
    <mergeCell ref="K21:K23"/>
    <mergeCell ref="B28:E28"/>
    <mergeCell ref="G27:L27"/>
    <mergeCell ref="G28:L28"/>
    <mergeCell ref="B24:C24"/>
    <mergeCell ref="B25:C25"/>
    <mergeCell ref="B19:C19"/>
    <mergeCell ref="L21:L23"/>
    <mergeCell ref="F21:F23"/>
    <mergeCell ref="E21:E23"/>
    <mergeCell ref="D21:D23"/>
    <mergeCell ref="B3:L3"/>
    <mergeCell ref="A7:A9"/>
    <mergeCell ref="B7:C9"/>
    <mergeCell ref="D7:D9"/>
    <mergeCell ref="E7:F7"/>
    <mergeCell ref="G7:H7"/>
    <mergeCell ref="I7:J7"/>
    <mergeCell ref="K7:L7"/>
    <mergeCell ref="E8:F8"/>
    <mergeCell ref="G8:H8"/>
  </mergeCells>
  <phoneticPr fontId="31" type="noConversion"/>
  <printOptions horizontalCentered="1"/>
  <pageMargins left="0.35416666666666669" right="0.34027777777777779" top="0.6" bottom="0.57986111111111116" header="0.51180555555555551" footer="0.3298611111111111"/>
  <pageSetup paperSize="9" firstPageNumber="0" orientation="landscape" r:id="rId1"/>
  <headerFooter alignWithMargins="0">
    <oddFooter>Page &amp;P</oddFooter>
  </headerFooter>
  <ignoredErrors>
    <ignoredError sqref="E13:F13 E14:G14 J14 E24:F24 E19:F19 H14 E20:L20 H24:L24 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ANEXA 1 SCURTA</vt:lpstr>
      <vt:lpstr>ANEXA 1 SINTETIC</vt:lpstr>
      <vt:lpstr>ANEXA 2 CUMULAT TRIM</vt:lpstr>
      <vt:lpstr>Anexa 3</vt:lpstr>
      <vt:lpstr>Anexa 4</vt:lpstr>
      <vt:lpstr>Anexa 4  </vt:lpstr>
      <vt:lpstr>Anexa 5</vt:lpstr>
      <vt:lpstr>'ANEXA 2 CUMULAT TRIM'!Excel_BuiltIn_Print_Titles</vt:lpstr>
      <vt:lpstr>'ANEXA 1 SCURTA'!Print_Area</vt:lpstr>
      <vt:lpstr>'ANEXA 2 CUMULAT TRIM'!Print_Area</vt:lpstr>
      <vt:lpstr>'Anexa 4  '!Print_Area</vt:lpstr>
      <vt:lpstr>'Anexa 5'!Print_Area</vt:lpstr>
      <vt:lpstr>'ANEXA 1 SCURTA'!Print_Titles</vt:lpstr>
      <vt:lpstr>'ANEXA 1 SINTETIC'!Print_Titles</vt:lpstr>
      <vt:lpstr>'ANEXA 2 CUMULAT TRIM'!Print_Titles</vt:lpstr>
      <vt:lpstr>'Anexa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Dobre Madalina</dc:creator>
  <cp:lastModifiedBy>User</cp:lastModifiedBy>
  <cp:lastPrinted>2018-02-13T11:34:32Z</cp:lastPrinted>
  <dcterms:created xsi:type="dcterms:W3CDTF">2017-02-16T08:28:05Z</dcterms:created>
  <dcterms:modified xsi:type="dcterms:W3CDTF">2018-03-06T16:39:41Z</dcterms:modified>
</cp:coreProperties>
</file>